
<file path=[Content_Types].xml><?xml version="1.0" encoding="utf-8"?>
<Types xmlns="http://schemas.openxmlformats.org/package/2006/content-types">
  <Default Extension="vml" ContentType="application/vnd.openxmlformats-officedocument.vmlDrawing"/>
  <Default Extension="xml" ContentType="application/xml"/>
  <Default Extension="jpg" ContentType="image/jpeg"/>
  <Default Extension="wmf" ContentType="image/x-wmf"/>
  <Default Extension="bin" ContentType="application/vnd.openxmlformats-officedocument.oleObject"/>
  <Default Extension="rels" ContentType="application/vnd.openxmlformats-package.relationships+xml"/>
  <Default Extension="jpeg" ContentType="image/jpeg"/>
  <Default Extension="png" ContentType="image/png"/>
  <Override PartName="/xl/worksheets/sheet9.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worksheets/sheet3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3.xml" ContentType="application/vnd.openxmlformats-officedocument.spreadsheetml.worksheet+xml"/>
  <Override PartName="/xl/worksheets/sheet26.xml" ContentType="application/vnd.openxmlformats-officedocument.spreadsheetml.worksheet+xml"/>
  <Override PartName="/xl/comments1.xml" ContentType="application/vnd.openxmlformats-officedocument.spreadsheetml.comments+xml"/>
  <Override PartName="/xl/worksheets/sheet31.xml" ContentType="application/vnd.openxmlformats-officedocument.spreadsheetml.worksheet+xml"/>
  <Override PartName="/xl/worksheets/sheet28.xml" ContentType="application/vnd.openxmlformats-officedocument.spreadsheetml.worksheet+xml"/>
  <Override PartName="/xl/worksheets/sheet12.xml" ContentType="application/vnd.openxmlformats-officedocument.spreadsheetml.worksheet+xml"/>
  <Override PartName="/xl/styles.xml" ContentType="application/vnd.openxmlformats-officedocument.spreadsheetml.styles+xml"/>
  <Override PartName="/xl/worksheets/sheet34.xml" ContentType="application/vnd.openxmlformats-officedocument.spreadsheetml.worksheet+xml"/>
  <Override PartName="/xl/worksheets/sheet11.xml" ContentType="application/vnd.openxmlformats-officedocument.spreadsheetml.worksheet+xml"/>
  <Override PartName="/docProps/core.xml" ContentType="application/vnd.openxmlformats-package.core-properties+xml"/>
  <Override PartName="/xl/worksheets/sheet2.xml" ContentType="application/vnd.openxmlformats-officedocument.spreadsheetml.worksheet+xml"/>
  <Override PartName="/xl/worksheets/sheet15.xml" ContentType="application/vnd.openxmlformats-officedocument.spreadsheetml.worksheet+xml"/>
  <Override PartName="/xl/worksheets/sheet13.xml" ContentType="application/vnd.openxmlformats-officedocument.spreadsheetml.worksheet+xml"/>
  <Override PartName="/docProps/app.xml" ContentType="application/vnd.openxmlformats-officedocument.extended-properties+xml"/>
  <Override PartName="/xl/worksheets/sheet1.xml" ContentType="application/vnd.openxmlformats-officedocument.spreadsheetml.worksheet+xml"/>
  <Override PartName="/xl/worksheets/sheet19.xml" ContentType="application/vnd.openxmlformats-officedocument.spreadsheetml.worksheet+xml"/>
  <Override PartName="/xl/worksheets/sheet14.xml" ContentType="application/vnd.openxmlformats-officedocument.spreadsheetml.worksheet+xml"/>
  <Override PartName="/xl/worksheets/sheet20.xml" ContentType="application/vnd.openxmlformats-officedocument.spreadsheetml.worksheet+xml"/>
  <Override PartName="/xl/worksheets/sheet29.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10.xml" ContentType="application/vnd.openxmlformats-officedocument.spreadsheetml.worksheet+xml"/>
  <Override PartName="/xl/worksheets/sheet16.xml" ContentType="application/vnd.openxmlformats-officedocument.spreadsheetml.worksheet+xml"/>
  <Override PartName="/xl/workbook.xml" ContentType="application/vnd.openxmlformats-officedocument.spreadsheetml.sheet.main+xml"/>
  <Override PartName="/xl/worksheets/sheet18.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21.xml" ContentType="application/vnd.openxmlformats-officedocument.spreadsheetml.worksheet+xml"/>
  <Override PartName="/xl/worksheets/sheet25.xml" ContentType="application/vnd.openxmlformats-officedocument.spreadsheetml.worksheet+xml"/>
  <Override PartName="/xl/worksheets/sheet22.xml" ContentType="application/vnd.openxmlformats-officedocument.spreadsheetml.worksheet+xml"/>
  <Override PartName="/xl/worksheets/sheet27.xml" ContentType="application/vnd.openxmlformats-officedocument.spreadsheetml.worksheet+xml"/>
  <Override PartName="/xl/worksheets/sheet24.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bookViews>
    <workbookView xWindow="360" yWindow="15" windowWidth="20955" windowHeight="9720" activeTab="9"/>
  </bookViews>
  <sheets>
    <sheet name="Synthèse" sheetId="1" state="visible" r:id="rId1"/>
    <sheet name="Echantillon" sheetId="2" state="visible" r:id="rId2"/>
    <sheet name="Backlog" sheetId="3" state="visible" r:id="rId3"/>
    <sheet name="Export Frago (beta)" sheetId="4" state="hidden" r:id="rId4"/>
    <sheet name="Estimations" sheetId="5" state="visible" r:id="rId5"/>
    <sheet name="Résultats" sheetId="6" state="visible" r:id="rId6"/>
    <sheet name="BaseDeCalcul" sheetId="7" state="visible" r:id="rId7"/>
    <sheet name="Paramètres" sheetId="8" state="visible" r:id="rId8"/>
    <sheet name="P01" sheetId="9" state="visible" r:id="rId9"/>
    <sheet name="P02" sheetId="10" state="visible" r:id="rId10"/>
    <sheet name="P03" sheetId="11" state="visible" r:id="rId11"/>
    <sheet name="P04" sheetId="12" state="visible" r:id="rId12"/>
    <sheet name="P05" sheetId="13" state="visible" r:id="rId13"/>
    <sheet name="P06" sheetId="14" state="visible" r:id="rId14"/>
    <sheet name="P07" sheetId="15" state="visible" r:id="rId15"/>
    <sheet name="P08" sheetId="16" state="visible" r:id="rId16"/>
    <sheet name="P09" sheetId="17" state="visible" r:id="rId17"/>
    <sheet name="P10" sheetId="18" state="visible" r:id="rId18"/>
    <sheet name="P11" sheetId="19" state="visible" r:id="rId19"/>
    <sheet name="P12" sheetId="20" state="visible" r:id="rId20"/>
    <sheet name="P13" sheetId="21" state="visible" r:id="rId21"/>
    <sheet name="P14" sheetId="22" state="visible" r:id="rId22"/>
    <sheet name="P15" sheetId="23" state="visible" r:id="rId23"/>
    <sheet name="P16" sheetId="24" state="visible" r:id="rId24"/>
    <sheet name="P17" sheetId="25" state="visible" r:id="rId25"/>
    <sheet name="P18" sheetId="26" state="visible" r:id="rId26"/>
    <sheet name="P19" sheetId="27" state="visible" r:id="rId27"/>
    <sheet name="P20" sheetId="28" state="visible" r:id="rId28"/>
    <sheet name="P21" sheetId="29" state="visible" r:id="rId29"/>
    <sheet name="P22" sheetId="30" state="visible" r:id="rId30"/>
    <sheet name="P23" sheetId="31" state="visible" r:id="rId31"/>
    <sheet name="P24" sheetId="32" state="visible" r:id="rId32"/>
    <sheet name="P25" sheetId="33" state="visible" r:id="rId33"/>
    <sheet name="P26" sheetId="34" state="visible" r:id="rId34"/>
  </sheets>
  <definedNames>
    <definedName name="_xlnm._FilterDatabase" localSheetId="2" hidden="1">Backlog!$C$7:$N$432</definedName>
    <definedName name="_xlnm._FilterDatabase" localSheetId="5" hidden="1">Résultats!$B$12:$AF$118</definedName>
    <definedName name="_xlnm._FilterDatabase" localSheetId="8" hidden="1">'P01'!$B$11:$L$117</definedName>
    <definedName name="_xlnm._FilterDatabase" localSheetId="9" hidden="1">'P02'!$B$11:$L$117</definedName>
    <definedName name="_xlnm._FilterDatabase" localSheetId="10" hidden="1">'P03'!$B$11:$L$117</definedName>
    <definedName name="_xlnm._FilterDatabase" localSheetId="11" hidden="1">'P04'!$B$11:$L$117</definedName>
    <definedName name="_xlnm._FilterDatabase" localSheetId="12" hidden="1">'P05'!$B$11:$L$117</definedName>
    <definedName name="_xlnm._FilterDatabase" localSheetId="13" hidden="1">'P06'!$B$11:$L$117</definedName>
    <definedName name="_xlnm._FilterDatabase" localSheetId="14" hidden="1">'P07'!$B$11:$L$117</definedName>
    <definedName name="_xlnm._FilterDatabase" localSheetId="15" hidden="1">'P08'!$B$11:$L$117</definedName>
    <definedName name="_xlnm._FilterDatabase" localSheetId="16" hidden="1">'P09'!$B$11:$L$117</definedName>
    <definedName name="_xlnm._FilterDatabase" localSheetId="17" hidden="1">'P10'!$B$11:$L$117</definedName>
    <definedName name="_xlnm._FilterDatabase" localSheetId="18" hidden="1">'P11'!$B$11:$L$117</definedName>
    <definedName name="_xlnm._FilterDatabase" localSheetId="19" hidden="1">'P12'!$B$11:$L$117</definedName>
    <definedName name="_xlnm._FilterDatabase" localSheetId="20" hidden="1">'P13'!$B$11:$L$117</definedName>
    <definedName name="_xlnm._FilterDatabase" localSheetId="21" hidden="1">'P14'!$B$11:$L$117</definedName>
    <definedName name="_xlnm._FilterDatabase" localSheetId="22" hidden="1">'P15'!$B$11:$L$117</definedName>
    <definedName name="_xlnm._FilterDatabase" localSheetId="23" hidden="1">'P16'!$B$11:$L$117</definedName>
    <definedName name="_xlnm._FilterDatabase" localSheetId="24" hidden="1">'P17'!$B$11:$L$117</definedName>
    <definedName name="_xlnm._FilterDatabase" localSheetId="25" hidden="1">'P18'!$B$11:$L$117</definedName>
    <definedName name="_xlnm._FilterDatabase" localSheetId="26" hidden="1">'P19'!$B$11:$L$117</definedName>
    <definedName name="_xlnm._FilterDatabase" localSheetId="27" hidden="1">'P20'!$B$11:$L$117</definedName>
    <definedName name="_xlnm._FilterDatabase" localSheetId="28" hidden="1">'P21'!$B$11:$L$117</definedName>
    <definedName name="_xlnm._FilterDatabase" localSheetId="29" hidden="1">'P22'!$B$11:$L$117</definedName>
    <definedName name="_xlnm._FilterDatabase" localSheetId="30" hidden="1">'P23'!$B$11:$L$117</definedName>
    <definedName name="_xlnm._FilterDatabase" localSheetId="31" hidden="1">'P24'!$B$11:$L$117</definedName>
    <definedName name="_xlnm._FilterDatabase" localSheetId="32" hidden="1">'P25'!$B$11:$L$117</definedName>
    <definedName name="_xlnm._FilterDatabase" localSheetId="33" hidden="1">'P26'!$B$11:$L$117</definedName>
    <definedName name="_xlnm._FilterDatabase" localSheetId="2" hidden="1">Backlog!$C$7:$N$432</definedName>
    <definedName name="_xlnm._FilterDatabase" localSheetId="5" hidden="1">Résultats!$B$12:$AF$118</definedName>
    <definedName name="_xlnm._FilterDatabase" localSheetId="8" hidden="1">'P01'!$B$11:$L$117</definedName>
    <definedName name="_xlnm._FilterDatabase" localSheetId="9" hidden="1">'P02'!$B$11:$L$117</definedName>
    <definedName name="_xlnm._FilterDatabase" localSheetId="10" hidden="1">'P03'!$B$11:$L$117</definedName>
    <definedName name="_xlnm._FilterDatabase" localSheetId="11" hidden="1">'P04'!$B$11:$L$117</definedName>
    <definedName name="_xlnm._FilterDatabase" localSheetId="12" hidden="1">'P05'!$B$11:$L$117</definedName>
    <definedName name="_xlnm._FilterDatabase" localSheetId="13" hidden="1">'P06'!$B$11:$L$117</definedName>
    <definedName name="_xlnm._FilterDatabase" localSheetId="14" hidden="1">'P07'!$B$11:$L$117</definedName>
    <definedName name="_xlnm._FilterDatabase" localSheetId="15" hidden="1">'P08'!$B$11:$L$117</definedName>
    <definedName name="_xlnm._FilterDatabase" localSheetId="16" hidden="1">'P09'!$B$11:$L$117</definedName>
    <definedName name="_xlnm._FilterDatabase" localSheetId="17" hidden="1">'P10'!$B$11:$L$117</definedName>
    <definedName name="_xlnm._FilterDatabase" localSheetId="18" hidden="1">'P11'!$B$11:$L$117</definedName>
    <definedName name="_xlnm._FilterDatabase" localSheetId="19" hidden="1">'P12'!$B$11:$L$117</definedName>
    <definedName name="_xlnm._FilterDatabase" localSheetId="20" hidden="1">'P13'!$B$11:$L$117</definedName>
    <definedName name="_xlnm._FilterDatabase" localSheetId="21" hidden="1">'P14'!$B$11:$L$117</definedName>
    <definedName name="_xlnm._FilterDatabase" localSheetId="22" hidden="1">'P15'!$B$11:$L$117</definedName>
    <definedName name="_xlnm._FilterDatabase" localSheetId="23" hidden="1">'P16'!$B$11:$L$117</definedName>
    <definedName name="_xlnm._FilterDatabase" localSheetId="24" hidden="1">'P17'!$B$11:$L$117</definedName>
    <definedName name="_xlnm._FilterDatabase" localSheetId="25" hidden="1">'P18'!$B$11:$L$117</definedName>
    <definedName name="_xlnm._FilterDatabase" localSheetId="26" hidden="1">'P19'!$B$11:$L$117</definedName>
    <definedName name="_xlnm._FilterDatabase" localSheetId="27" hidden="1">'P20'!$B$11:$L$117</definedName>
    <definedName name="_xlnm._FilterDatabase" localSheetId="28" hidden="1">'P21'!$B$11:$L$117</definedName>
    <definedName name="_xlnm._FilterDatabase" localSheetId="29" hidden="1">'P22'!$B$11:$L$117</definedName>
    <definedName name="_xlnm._FilterDatabase" localSheetId="30" hidden="1">'P23'!$B$11:$L$117</definedName>
    <definedName name="_xlnm._FilterDatabase" localSheetId="31" hidden="1">'P24'!$B$11:$L$117</definedName>
    <definedName name="_xlnm._FilterDatabase" localSheetId="32" hidden="1">'P25'!$B$11:$L$117</definedName>
    <definedName name="_xlnm._FilterDatabase" localSheetId="33" hidden="1">'P26'!$B$11:$L$117</definedName>
  </definedNames>
  <calcPr/>
  <extLst>
    <ext xmlns:x15="http://schemas.microsoft.com/office/spreadsheetml/2010/11/main" uri="{D0CA8CA8-9F24-4464-BF8E-62219DCF47F9}"/>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3" authorId="0">
      <text>
        <r>
          <rPr>
            <sz val="9"/>
            <rFont val="Tahoma"/>
          </rPr>
          <t xml:space="preserve">(basé sur la liste de la DINUM) https://design.numerique.gouv.fr/outils/audit-rapide/</t>
        </r>
      </text>
    </comment>
  </commentList>
</comments>
</file>

<file path=xl/sharedStrings.xml><?xml version="1.0" encoding="utf-8"?>
<sst xmlns="http://schemas.openxmlformats.org/spreadsheetml/2006/main" count="496" uniqueCount="496">
  <si>
    <t xml:space="preserve"> </t>
  </si>
  <si>
    <t xml:space="preserve">Taux de conformité (référence légale) :</t>
  </si>
  <si>
    <t xml:space="preserve">Conformité par page</t>
  </si>
  <si>
    <t xml:space="preserve">Conformité moyenne par page (information facultative)  :</t>
  </si>
  <si>
    <t>Conformité</t>
  </si>
  <si>
    <t xml:space="preserve">d             </t>
  </si>
  <si>
    <t>Résultats</t>
  </si>
  <si>
    <t>TotalApp</t>
  </si>
  <si>
    <t>c</t>
  </si>
  <si>
    <t>A</t>
  </si>
  <si>
    <t>nc</t>
  </si>
  <si>
    <t>na</t>
  </si>
  <si>
    <t>d</t>
  </si>
  <si>
    <t xml:space="preserve">Conformité pour chaque niveau</t>
  </si>
  <si>
    <t xml:space="preserve">Conformité RGAA4</t>
  </si>
  <si>
    <t>nt</t>
  </si>
  <si>
    <t>AA</t>
  </si>
  <si>
    <t xml:space="preserve"> Nombre de non conformitées relevées</t>
  </si>
  <si>
    <t>AAA</t>
  </si>
  <si>
    <t xml:space="preserve">Nombre TOTAL</t>
  </si>
  <si>
    <t xml:space="preserve">GRILLE D'ÉVALUATION Accessibilité - Audit RGAA </t>
  </si>
  <si>
    <t>4.1.2</t>
  </si>
  <si>
    <r>
      <rPr>
        <sz val="9"/>
        <color theme="0"/>
        <rFont val="Verdana"/>
      </rPr>
      <t xml:space="preserve">N°Ticket
</t>
    </r>
    <r>
      <rPr>
        <b/>
        <sz val="9"/>
        <color theme="0"/>
        <rFont val="Verdana"/>
      </rPr>
      <t xml:space="preserve">sans #</t>
    </r>
  </si>
  <si>
    <t xml:space="preserve">La Rochelle</t>
  </si>
  <si>
    <t xml:space="preserve">https://elections.larochelle.fr/ - 11/07/2025 - Marie Koual</t>
  </si>
  <si>
    <t xml:space="preserve">N° page</t>
  </si>
  <si>
    <t xml:space="preserve">Titre de la page</t>
  </si>
  <si>
    <t>URL</t>
  </si>
  <si>
    <t xml:space="preserve">Principaux éléments représentatifs</t>
  </si>
  <si>
    <t xml:space="preserve">Paramètres rentrés ou commentaires
(si besoin, reprendre le chemin depuis la page d'accueil)</t>
  </si>
  <si>
    <t>P01</t>
  </si>
  <si>
    <t xml:space="preserve">Page d'accueil</t>
  </si>
  <si>
    <t>https://elections.larochelle.fr/</t>
  </si>
  <si>
    <t>P02</t>
  </si>
  <si>
    <t xml:space="preserve">Page résultats (3 onglets)</t>
  </si>
  <si>
    <t>https://elections.larochelle.fr/resultats-2024-europeennes</t>
  </si>
  <si>
    <t>P03</t>
  </si>
  <si>
    <t xml:space="preserve">Mentions légales</t>
  </si>
  <si>
    <t>https://elections.larochelle.fr/mentions-legales</t>
  </si>
  <si>
    <t>P04</t>
  </si>
  <si>
    <t xml:space="preserve">Page accessibilité</t>
  </si>
  <si>
    <t>https://accessibilite.larochelle.fr/la-rochelle-elections/#conformity</t>
  </si>
  <si>
    <t>P05</t>
  </si>
  <si>
    <t>P06</t>
  </si>
  <si>
    <t>P07</t>
  </si>
  <si>
    <t>P08</t>
  </si>
  <si>
    <t>P09</t>
  </si>
  <si>
    <t>P10</t>
  </si>
  <si>
    <t>P11</t>
  </si>
  <si>
    <t>P12</t>
  </si>
  <si>
    <t>P13</t>
  </si>
  <si>
    <t>P14</t>
  </si>
  <si>
    <t>P15</t>
  </si>
  <si>
    <t>P16</t>
  </si>
  <si>
    <t>P17</t>
  </si>
  <si>
    <t>P18</t>
  </si>
  <si>
    <t>P19</t>
  </si>
  <si>
    <t>P20</t>
  </si>
  <si>
    <t>P21</t>
  </si>
  <si>
    <t>P22</t>
  </si>
  <si>
    <t>P23</t>
  </si>
  <si>
    <t>P24</t>
  </si>
  <si>
    <t>P25</t>
  </si>
  <si>
    <t>P26</t>
  </si>
  <si>
    <t>Récurrence</t>
  </si>
  <si>
    <t xml:space="preserve">Charge [heures ou € estimée) par metier concerné</t>
  </si>
  <si>
    <t>Criticité</t>
  </si>
  <si>
    <t>Thématique</t>
  </si>
  <si>
    <t xml:space="preserve">ligne critère</t>
  </si>
  <si>
    <t>Critère</t>
  </si>
  <si>
    <t>Page</t>
  </si>
  <si>
    <t xml:space="preserve">niveau
WCAG</t>
  </si>
  <si>
    <t xml:space="preserve">Critères essentiels (basé sur la liste de la DINUM)</t>
  </si>
  <si>
    <t>Récurence</t>
  </si>
  <si>
    <t xml:space="preserve">Indicateur de priorité</t>
  </si>
  <si>
    <t xml:space="preserve">facilité de correction</t>
  </si>
  <si>
    <t xml:space="preserve">nombre d'occurrence du critère</t>
  </si>
  <si>
    <t>Description</t>
  </si>
  <si>
    <t>Commentaire</t>
  </si>
  <si>
    <t>dev</t>
  </si>
  <si>
    <t>design</t>
  </si>
  <si>
    <t>contribution</t>
  </si>
  <si>
    <t>configuration</t>
  </si>
  <si>
    <t xml:space="preserve">autre (presta, etc.)</t>
  </si>
  <si>
    <t xml:space="preserve">charge totale</t>
  </si>
  <si>
    <t>Images</t>
  </si>
  <si>
    <t>Cadres</t>
  </si>
  <si>
    <t>Couleurs</t>
  </si>
  <si>
    <t>Multimédia</t>
  </si>
  <si>
    <t>Tableaux</t>
  </si>
  <si>
    <t>Liens</t>
  </si>
  <si>
    <t>Script</t>
  </si>
  <si>
    <t xml:space="preserve">Eléments obligatoires</t>
  </si>
  <si>
    <t>Structuration</t>
  </si>
  <si>
    <t>Présentation</t>
  </si>
  <si>
    <t>Formulaires</t>
  </si>
  <si>
    <t>Navigation</t>
  </si>
  <si>
    <t>Consultation</t>
  </si>
  <si>
    <t>Thématiques</t>
  </si>
  <si>
    <t>Critères</t>
  </si>
  <si>
    <t>1</t>
  </si>
  <si>
    <t>2</t>
  </si>
  <si>
    <t>3</t>
  </si>
  <si>
    <t>4</t>
  </si>
  <si>
    <t>5</t>
  </si>
  <si>
    <t>6</t>
  </si>
  <si>
    <t>7</t>
  </si>
  <si>
    <t>8</t>
  </si>
  <si>
    <t>9</t>
  </si>
  <si>
    <t>10</t>
  </si>
  <si>
    <t>11</t>
  </si>
  <si>
    <t>12</t>
  </si>
  <si>
    <t>13</t>
  </si>
  <si>
    <t>14</t>
  </si>
  <si>
    <t xml:space="preserve">Charge en fonction de la facilité de correction</t>
  </si>
  <si>
    <t xml:space="preserve">Charge en fonction de l'impact sur le % de conformité</t>
  </si>
  <si>
    <t xml:space="preserve">Charge en fonction de la criticité</t>
  </si>
  <si>
    <t xml:space="preserve">nombre de critères NC</t>
  </si>
  <si>
    <t>simple</t>
  </si>
  <si>
    <t>moyen</t>
  </si>
  <si>
    <t xml:space="preserve">1 à 5</t>
  </si>
  <si>
    <t>complexe</t>
  </si>
  <si>
    <t xml:space="preserve">plus de 5</t>
  </si>
  <si>
    <t>??</t>
  </si>
  <si>
    <t xml:space="preserve">RGAA 4.1 2021  - Synthèse par page</t>
  </si>
  <si>
    <t>N°</t>
  </si>
  <si>
    <r>
      <rPr>
        <sz val="10"/>
        <color theme="1"/>
        <rFont val="Verdana"/>
      </rPr>
      <t xml:space="preserve">Correspondance </t>
    </r>
    <r>
      <rPr>
        <b/>
        <sz val="10"/>
        <color theme="1"/>
        <rFont val="Verdana"/>
      </rPr>
      <t xml:space="preserve">WCAG mini</t>
    </r>
  </si>
  <si>
    <t xml:space="preserve">Critères WCAG associés</t>
  </si>
  <si>
    <t xml:space="preserve">Critères essentiels</t>
  </si>
  <si>
    <t>Recommandation</t>
  </si>
  <si>
    <t>Commentaires</t>
  </si>
  <si>
    <t xml:space="preserve">Total de critères respectés</t>
  </si>
  <si>
    <t xml:space="preserve">Total de critères non respectés</t>
  </si>
  <si>
    <t xml:space="preserve">Total de critères non applicable</t>
  </si>
  <si>
    <t xml:space="preserve">Total de critères non testés</t>
  </si>
  <si>
    <t xml:space="preserve">Conformité niveau A</t>
  </si>
  <si>
    <t xml:space="preserve">Conformité niveau AA</t>
  </si>
  <si>
    <t xml:space="preserve">Conformité niveau AAA</t>
  </si>
  <si>
    <t xml:space="preserve">Conformité RGAA</t>
  </si>
  <si>
    <t>IMAGES</t>
  </si>
  <si>
    <t>1.1</t>
  </si>
  <si>
    <t xml:space="preserve">1.1.1 Non-text Content (A).</t>
  </si>
  <si>
    <t>x</t>
  </si>
  <si>
    <t xml:space="preserve">Chaque image porteuse d’information a-t-elle une alternative textuelle ?</t>
  </si>
  <si>
    <t>1.2</t>
  </si>
  <si>
    <t xml:space="preserve">1.1.1 Non-text Content (A), 4.1.2 Name, Role, Value (A).</t>
  </si>
  <si>
    <t xml:space="preserve">Chaque image de décoration est-elle correctement ignorée par les technologies d’assistance ?</t>
  </si>
  <si>
    <t>1.3</t>
  </si>
  <si>
    <t xml:space="preserve">Pour chaque image porteuse d’information ayant une alternative textuelle, cette alternative est-elle pertinente (hors cas particuliers) ?</t>
  </si>
  <si>
    <t>1.4</t>
  </si>
  <si>
    <t xml:space="preserve">Pour chaque image utilisée comme CAPTCHA ou comme image-test, ayant une alternative textuelle, cette alternative permet-elle d’identifier la nature et la fonction de l’image ?</t>
  </si>
  <si>
    <t>1.5</t>
  </si>
  <si>
    <t xml:space="preserve">Pour chaque image utilisée comme CAPTCHA, une solution d’accès alternatif au contenu ou à la fonction du CAPTCHA est-elle présente ?</t>
  </si>
  <si>
    <t>1.6</t>
  </si>
  <si>
    <t xml:space="preserve">Chaque image porteuse d’information a-t-elle, si nécessaire, une description détaillée ?</t>
  </si>
  <si>
    <t>1.7</t>
  </si>
  <si>
    <t xml:space="preserve">Pour chaque image porteuse d’information ayant une description détaillée, cette description est-elle pertinente ?</t>
  </si>
  <si>
    <t>1.8</t>
  </si>
  <si>
    <t xml:space="preserve">1.4.5 Images of Text (AA).</t>
  </si>
  <si>
    <t xml:space="preserve">Chaque image texte porteuse d’information, en l’absence d’un mécanisme de remplacement, doit si possible être remplacée par du texte stylé. Cette règle est-elle respectée (hors cas particuliers) ?</t>
  </si>
  <si>
    <t>1.9</t>
  </si>
  <si>
    <t xml:space="preserve">Chaque légende d’image est-elle, si nécessaire, correctement reliée à l’image correspondante ?</t>
  </si>
  <si>
    <t>CADRES</t>
  </si>
  <si>
    <t>2.1</t>
  </si>
  <si>
    <t xml:space="preserve">4.1.2 Name, Role, Value (A).</t>
  </si>
  <si>
    <t xml:space="preserve">Chaque cadre a-t-il un titre de cadre ?</t>
  </si>
  <si>
    <t>2.2</t>
  </si>
  <si>
    <t xml:space="preserve">Pour chaque cadre ayant un titre de cadre, ce titre de cadre est-il pertinent ?</t>
  </si>
  <si>
    <t>COULEURS</t>
  </si>
  <si>
    <t>3.1</t>
  </si>
  <si>
    <t xml:space="preserve">1.3.1 Info and Relationships (A), 1.4.1 Use of color (A).</t>
  </si>
  <si>
    <t xml:space="preserve">Dans chaque page web, l’information ne doit pas être donnée uniquement par la couleur. Cette règle est-elle respectée ?</t>
  </si>
  <si>
    <t>3.2</t>
  </si>
  <si>
    <t xml:space="preserve">1.4.3 Contrast (Minimum) (AA).</t>
  </si>
  <si>
    <t xml:space="preserve">Dans chaque page web, le contraste entre la couleur du texte et la couleur de son arrière-plan est-il suffisamment élevé (hors cas particuliers) ?</t>
  </si>
  <si>
    <t>3.3</t>
  </si>
  <si>
    <t xml:space="preserve">1.4.11 Non-text Contrast (AA).</t>
  </si>
  <si>
    <t xml:space="preserve">Dans chaque page web, les couleurs utilisées dans les composants d’interface ou les éléments graphiques porteurs d’informations sont-elles suffisamment contrastées (hors cas particuliers) ?</t>
  </si>
  <si>
    <t>MULTIMÉDIA</t>
  </si>
  <si>
    <t>4.1</t>
  </si>
  <si>
    <t xml:space="preserve">1.2.1 Audio-only and Video-only (Prerecorded) (A), 1.2.3 Audio Description and Media Alternative (Prerecorded) (A).</t>
  </si>
  <si>
    <t xml:space="preserve">Chaque média temporel pré-enregistré a-t-il, si nécessaire, une transcription textuelle ou une audiodescription (hors cas particuliers) ?</t>
  </si>
  <si>
    <t>4.2</t>
  </si>
  <si>
    <t xml:space="preserve">Pour chaque média temporel pré-enregistré ayant une transcription textuelle ou une audiodescription synchronisée, celles-ci sont-elles pertinentes (hors cas particuliers) ?</t>
  </si>
  <si>
    <t>4.3</t>
  </si>
  <si>
    <t xml:space="preserve">1.2.2 Captions (Prerecorded) (A).</t>
  </si>
  <si>
    <t xml:space="preserve">Chaque média temporel synchronisé pré-enregistré a-t-il, si nécessaire, des sous-titres synchronisés (hors cas particuliers) ?</t>
  </si>
  <si>
    <t>4.4</t>
  </si>
  <si>
    <t xml:space="preserve">Pour chaque média temporel synchronisé pré-enregistré ayant des sous-titres synchronisés, ces sous-titres sont-ils pertinents ?</t>
  </si>
  <si>
    <t>4.5</t>
  </si>
  <si>
    <t xml:space="preserve">1.2.5 Audio Description (Prerecorded) (AA).</t>
  </si>
  <si>
    <t xml:space="preserve">Chaque média temporel pré-enregistré a-t-il, si nécessaire, une audiodescription synchronisée (hors cas particuliers) ?</t>
  </si>
  <si>
    <t>4.6</t>
  </si>
  <si>
    <t xml:space="preserve">Pour chaque média temporel pré-enregistré ayant une audiodescription synchronisée, celle-ci est-elle pertinente ?</t>
  </si>
  <si>
    <t>4.7</t>
  </si>
  <si>
    <t xml:space="preserve">Chaque média temporel est-il clairement identifiable (hors cas particuliers) ?</t>
  </si>
  <si>
    <t>4.8</t>
  </si>
  <si>
    <t xml:space="preserve">Chaque média non temporel a-t-il, si nécessaire, une alternative (hors cas particuliers) ?</t>
  </si>
  <si>
    <t>4.9</t>
  </si>
  <si>
    <t xml:space="preserve">Pour chaque média non temporel ayant une alternative, cette alternative est-elle pertinente ?</t>
  </si>
  <si>
    <t>4.10</t>
  </si>
  <si>
    <t xml:space="preserve">1.4.2 Audio Control (A).</t>
  </si>
  <si>
    <t xml:space="preserve">Chaque son déclenché automatiquement est-il contrôlable par l’utilisateur ?</t>
  </si>
  <si>
    <t>4.11</t>
  </si>
  <si>
    <t xml:space="preserve">2.1.1 Keyboard (A), 2.1.2 No Keyboard Trap (A).</t>
  </si>
  <si>
    <t xml:space="preserve">La consultation de chaque média temporel est-elle, si nécessaire, contrôlable par le clavier et tout dispositif de pointage ?</t>
  </si>
  <si>
    <t>4.12</t>
  </si>
  <si>
    <t xml:space="preserve">La consultation de chaque média non temporel est-elle contrôlable par le clavier et tout dispositif de pointage ?</t>
  </si>
  <si>
    <t>4.13</t>
  </si>
  <si>
    <t xml:space="preserve">Chaque média temporel et non temporel est-il compatible avec les technologies d’assistance (hors cas particuliers) ?</t>
  </si>
  <si>
    <t>TABLEAUX</t>
  </si>
  <si>
    <t>5.1</t>
  </si>
  <si>
    <t xml:space="preserve">1.3.1 Info and Relationships (A).</t>
  </si>
  <si>
    <t xml:space="preserve">Chaque tableau de données complexe a-t-il un résumé ?</t>
  </si>
  <si>
    <t>5.2</t>
  </si>
  <si>
    <t xml:space="preserve">Pour chaque tableau de données complexe ayant un résumé, celui-ci est-il pertinent ?</t>
  </si>
  <si>
    <t>5.3</t>
  </si>
  <si>
    <t xml:space="preserve">1.3.2 Meaningful Sequence (A), 4.1.2 Name, Role, Value (A).</t>
  </si>
  <si>
    <t xml:space="preserve">Pour chaque tableau de mise en forme, le contenu linéarisé reste-t-il compréhensible ?</t>
  </si>
  <si>
    <t>5.4</t>
  </si>
  <si>
    <t xml:space="preserve">Pour chaque tableau de données ayant un titre, le titre est-il correctement associé au tableau de données ?</t>
  </si>
  <si>
    <t>5.5</t>
  </si>
  <si>
    <t xml:space="preserve">Pour chaque tableau de données ayant un titre, celui-ci est-il pertinent ?</t>
  </si>
  <si>
    <t>5.6</t>
  </si>
  <si>
    <t xml:space="preserve">Pour chaque tableau de données, chaque en-tête de colonne et chaque en-tête de ligne sont-ils correctement déclarés ?</t>
  </si>
  <si>
    <t>5.7</t>
  </si>
  <si>
    <t xml:space="preserve">Pour chaque tableau de données, la technique appropriée permettant d’associer chaque cellule avec ses en-têtes est-elle utilisée (hors cas particuliers) ?</t>
  </si>
  <si>
    <t>5.8</t>
  </si>
  <si>
    <t xml:space="preserve">Chaque tableau de mise en forme ne doit pas utiliser d’éléments propres aux tableaux de données. Cette règle est-elle respectée ?</t>
  </si>
  <si>
    <t>LIENS</t>
  </si>
  <si>
    <t>6.1</t>
  </si>
  <si>
    <t xml:space="preserve">1.1.1 Non-text Content (A), 2.4.4 Link Purpose (In Context) (A), 2.5.3 Label in Name (A).</t>
  </si>
  <si>
    <t xml:space="preserve">Chaque lien est-il explicite (hors cas particuliers) ?</t>
  </si>
  <si>
    <t>6.2</t>
  </si>
  <si>
    <t xml:space="preserve">1.1.1 Non-text Content (A), 2.4.4 Link Purpose (In Context) (A).</t>
  </si>
  <si>
    <t xml:space="preserve">Dans chaque page web, chaque lien a-t-il un intitulé ?</t>
  </si>
  <si>
    <t>SCRIPTS</t>
  </si>
  <si>
    <t>7.1</t>
  </si>
  <si>
    <t xml:space="preserve">2.5.3 Label in Name (A), 4.1.2 Name, Role, Value (A).</t>
  </si>
  <si>
    <t xml:space="preserve">Chaque script est-il, si nécessaire, compatible avec les technologies d’assistance ?</t>
  </si>
  <si>
    <t>7.2</t>
  </si>
  <si>
    <t xml:space="preserve">Pour chaque script ayant une alternative, cette alternative est-elle pertinente ?</t>
  </si>
  <si>
    <t>7.3</t>
  </si>
  <si>
    <t xml:space="preserve">1.3.1 Info and Relationships (A), 2.1.1 Keyboard (A), 2.4.7 Focus Visible (AA).</t>
  </si>
  <si>
    <t xml:space="preserve">Chaque script est-il contrôlable par le clavier et par tout dispositif de pointage (hors cas particuliers) ?</t>
  </si>
  <si>
    <t>7.4</t>
  </si>
  <si>
    <t xml:space="preserve">3.2.1 On Focus (A), 3.2.2 On Input (A).</t>
  </si>
  <si>
    <t xml:space="preserve">Pour chaque script qui initie un changement de contexte, l’utilisateur est-il averti ou en a-t-il le contrôle ?</t>
  </si>
  <si>
    <t>7.5</t>
  </si>
  <si>
    <t xml:space="preserve">4.1.3 Status Messages (AA).</t>
  </si>
  <si>
    <t xml:space="preserve">Dans chaque page web, les messages de statut sont-ils correctement restitués par les technologies d’assistance ?</t>
  </si>
  <si>
    <t xml:space="preserve">ÉLÉMENTS OBLIGATOIRES</t>
  </si>
  <si>
    <t>8.1</t>
  </si>
  <si>
    <t xml:space="preserve">4.1.1 Parsing (A).</t>
  </si>
  <si>
    <t xml:space="preserve">Chaque page web est-elle définie par un type de document ?</t>
  </si>
  <si>
    <t>8.2</t>
  </si>
  <si>
    <t xml:space="preserve">4.1.1 Parsing (A), 4.1.2 Name, Role, Value (A).</t>
  </si>
  <si>
    <t xml:space="preserve">Pour chaque page web, le code source généré est-il valide selon le type de document spécifié ?</t>
  </si>
  <si>
    <t>8.3</t>
  </si>
  <si>
    <t xml:space="preserve">3.1.1 Language of Page (A).</t>
  </si>
  <si>
    <t xml:space="preserve">Dans chaque page web, la langue par défaut est-elle présente ?</t>
  </si>
  <si>
    <t>8.4</t>
  </si>
  <si>
    <t xml:space="preserve">Pour chaque page web ayant une langue par défaut, le code de langue est-il pertinent ?</t>
  </si>
  <si>
    <t>8.5</t>
  </si>
  <si>
    <t xml:space="preserve">2.4.2 Page Titled (A).</t>
  </si>
  <si>
    <t xml:space="preserve">Chaque page web a-t-elle un titre de page ?</t>
  </si>
  <si>
    <t>8.6</t>
  </si>
  <si>
    <t xml:space="preserve">Pour chaque page web ayant un titre de page, ce titre est-il pertinent ?</t>
  </si>
  <si>
    <t>8.7</t>
  </si>
  <si>
    <t xml:space="preserve">3.1.2 Language of Parts (AA).</t>
  </si>
  <si>
    <t xml:space="preserve">Dans chaque page web, chaque changement de langue est-il indiqué dans le code source (hors cas particuliers) ?</t>
  </si>
  <si>
    <t>8.8</t>
  </si>
  <si>
    <t xml:space="preserve">Dans chaque page web, le code de langue de chaque changement de langue est-il valide et pertinent ?</t>
  </si>
  <si>
    <t>8.9</t>
  </si>
  <si>
    <t xml:space="preserve">Dans chaque page web, les balises ne doivent pas être utilisées uniquement à des fins de présentation. Cette règle est-elle respectée ?</t>
  </si>
  <si>
    <t>8.10</t>
  </si>
  <si>
    <t xml:space="preserve">1.3.2 Meaningful Sequence (A).</t>
  </si>
  <si>
    <t xml:space="preserve">Dans chaque page web, les changements du sens de lecture sont-ils signalés ?</t>
  </si>
  <si>
    <t>STRUCTURATION</t>
  </si>
  <si>
    <t>9.1</t>
  </si>
  <si>
    <t xml:space="preserve">1.3.1 Info and Relationships (A), 2.4.1 Bypass Block (A), 2.4.6 Headings and Labels (AA), 4.1.2 Name, Role, Value (A).</t>
  </si>
  <si>
    <t xml:space="preserve">Dans chaque page web, l’information est-elle structurée par l’utilisation appropriée de titres ?</t>
  </si>
  <si>
    <t>9.2</t>
  </si>
  <si>
    <t xml:space="preserve">Dans chaque page web, la structure du document est-elle cohérente (hors cas particuliers) ?</t>
  </si>
  <si>
    <t>9.3</t>
  </si>
  <si>
    <t xml:space="preserve">Dans chaque page web, chaque liste est-elle correctement structurée ?</t>
  </si>
  <si>
    <t>9.4</t>
  </si>
  <si>
    <t xml:space="preserve">Dans chaque page web, chaque citation est-elle correctement indiquée ?</t>
  </si>
  <si>
    <t>PRÉSENTATION</t>
  </si>
  <si>
    <t>10.1</t>
  </si>
  <si>
    <t xml:space="preserve">1.3.1 Info and Relationships (A), 1.3.2 Meaningful Sequence (A).</t>
  </si>
  <si>
    <t xml:space="preserve">Dans le site web, des feuilles de styles sont-elles utilisées pour contrôler la présentation de l’information ?</t>
  </si>
  <si>
    <t>10.2</t>
  </si>
  <si>
    <t xml:space="preserve">1.1.1 Non-text Content (A), 1.3.1 Info and Relationships (A).</t>
  </si>
  <si>
    <t xml:space="preserve">Dans chaque page web, le contenu visible porteur d’information reste-t-il présent lorsque les feuilles de styles sont désactivées ?</t>
  </si>
  <si>
    <t>10.3</t>
  </si>
  <si>
    <t xml:space="preserve">1.3.2 Meaningful Sequence (A), 2.4.3 Focus Order (A).</t>
  </si>
  <si>
    <t xml:space="preserve">Dans chaque page web, l’information reste-t-elle compréhensible lorsque les feuilles de styles sont désactivées ?</t>
  </si>
  <si>
    <t>10.4</t>
  </si>
  <si>
    <t xml:space="preserve">1.4.4 Resize Text (AA).</t>
  </si>
  <si>
    <t xml:space="preserve">Dans chaque page web, le texte reste-t-il lisible lorsque la taille des caractères est augmentée jusqu’à 200%, au moins (hors cas particuliers) ?</t>
  </si>
  <si>
    <t>10.5</t>
  </si>
  <si>
    <t xml:space="preserve">Dans chaque page web, les déclarations CSS de couleurs de fond d’élément et de police sont-elles correctement utilisées ?</t>
  </si>
  <si>
    <t>10.6</t>
  </si>
  <si>
    <t xml:space="preserve">1.4.1 Use of Color (A).</t>
  </si>
  <si>
    <t xml:space="preserve">Dans chaque page web, chaque lien dont la nature n’est pas évidente est-il visible par rapport au texte environnant ?</t>
  </si>
  <si>
    <t>10.7</t>
  </si>
  <si>
    <t xml:space="preserve">1.4.1 Use of Color (A), 2.4.7 Focus Visible (AA).</t>
  </si>
  <si>
    <t xml:space="preserve">Dans chaque page web, pour chaque élément recevant le focus, la prise de focus est-elle visible ?</t>
  </si>
  <si>
    <t>10.8</t>
  </si>
  <si>
    <t xml:space="preserve">1.3.2 Meaningful Sequence (A), 4.1.2 Name, Role, Value.</t>
  </si>
  <si>
    <t xml:space="preserve">Pour chaque page web, les contenus cachés ont-ils vocation à être ignorés par les technologies d’assistance ?</t>
  </si>
  <si>
    <t>10.9</t>
  </si>
  <si>
    <t xml:space="preserve">1.3.3 Sensory Characteristics (A), 1.4.1 Use of Color (A).</t>
  </si>
  <si>
    <t xml:space="preserve">Dans chaque page web, l’information ne doit pas être donnée uniquement par la forme, taille ou position. Cette règle est-elle respectée ?</t>
  </si>
  <si>
    <t>10.10</t>
  </si>
  <si>
    <t xml:space="preserve">Dans chaque page web, l’information ne doit pas être donnée par la forme, taille ou position uniquement. Cette règle est-elle implémentée de façon pertinente ?</t>
  </si>
  <si>
    <t>10.11</t>
  </si>
  <si>
    <t xml:space="preserve">1.4.10 Reflow (AA).</t>
  </si>
  <si>
    <t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t>
  </si>
  <si>
    <t>10.12</t>
  </si>
  <si>
    <t xml:space="preserve">1.4.12 Text Spacing (AA).</t>
  </si>
  <si>
    <t xml:space="preserve">Dans chaque page web, les propriétés d’espacement du texte peuvent-elles être redéfinies par l’utilisateur sans perte de contenu ou de fonctionnalité (hors cas particuliers) ?</t>
  </si>
  <si>
    <t>10.13</t>
  </si>
  <si>
    <t xml:space="preserve">1.4.13 Content on Hover or Focus (AA).</t>
  </si>
  <si>
    <t xml:space="preserve">Dans chaque page web, les contenus additionnels apparaissant à la prise de focus ou au survol d’un composant d’interface sont-ils contrôlables par l’utilisateur (hors cas particuliers) ?</t>
  </si>
  <si>
    <t>10.14</t>
  </si>
  <si>
    <t xml:space="preserve">2.1.1 Keyboard (A).</t>
  </si>
  <si>
    <t xml:space="preserve">Dans chaque page web, les contenus additionnels apparaissant via les styles CSS uniquement peuvent-ils être rendus visibles au clavier et par tout dispositif de pointage ?</t>
  </si>
  <si>
    <t>FORMULAIRES</t>
  </si>
  <si>
    <t>11.1</t>
  </si>
  <si>
    <t xml:space="preserve">1.3.1 Info and Relationships (A), 2.4.6 Headings and Labels (AA), 3.3.2 Labels or Instructions (AA), 4.1.2 Name, Role, Value (A).</t>
  </si>
  <si>
    <t xml:space="preserve">Chaque champ de formulaire a-t-il une étiquette ?</t>
  </si>
  <si>
    <t>11.2</t>
  </si>
  <si>
    <t xml:space="preserve">2.4.6 Headings and Labels (AA), 2.5.3 Label in Name (A), 3.3.2 Labels or Instructions (AA).</t>
  </si>
  <si>
    <t xml:space="preserve">Chaque étiquette associée à un champ de formulaire est-elle pertinente (hors cas particuliers) ?</t>
  </si>
  <si>
    <t>11.3</t>
  </si>
  <si>
    <t xml:space="preserve">3.2.4 Consistent Identification (AA).</t>
  </si>
  <si>
    <t xml:space="preserve">Dans chaque formulaire, chaque étiquette associée à un champ de formulaire ayant la même fonction et répétée plusieurs fois dans une même page ou dans un ensemble de pages est-elle cohérente ?</t>
  </si>
  <si>
    <t>11.4</t>
  </si>
  <si>
    <t xml:space="preserve">3.3.2 Labels or Instructions (A).</t>
  </si>
  <si>
    <t xml:space="preserve">Dans chaque formulaire, chaque étiquette de champ et son champ associé sont-ils accolés (hors cas particuliers) ?</t>
  </si>
  <si>
    <t>11.5</t>
  </si>
  <si>
    <t xml:space="preserve">1.3.1 Info and Relationships (A), 3.3.2 Labels or Instructions (AA).</t>
  </si>
  <si>
    <t xml:space="preserve">Dans chaque formulaire, les champs de même nature sont-ils regroupés, si nécessaire ?</t>
  </si>
  <si>
    <t>11.6</t>
  </si>
  <si>
    <t xml:space="preserve">Dans chaque formulaire, chaque regroupement de champs de même nature a-t-il une légende ?</t>
  </si>
  <si>
    <t>11.7</t>
  </si>
  <si>
    <t xml:space="preserve">Dans chaque formulaire, chaque légende associée à un regroupement de champs de même nature est-elle pertinente ?</t>
  </si>
  <si>
    <t>11.8</t>
  </si>
  <si>
    <t xml:space="preserve">Dans chaque formulaire, les items de même nature d’une liste de choix sont-ils regroupés de manière pertinente ?</t>
  </si>
  <si>
    <t>11.9</t>
  </si>
  <si>
    <t xml:space="preserve">Dans chaque formulaire, l’intitulé de chaque bouton est-il pertinent (hors cas particuliers) ?</t>
  </si>
  <si>
    <t>11.10</t>
  </si>
  <si>
    <t xml:space="preserve">3.3.1 Error Identification (A), 3.3.2 Labels or Instructions (AA).</t>
  </si>
  <si>
    <t xml:space="preserve">Dans chaque formulaire, le contrôle de saisie est-il utilisé de manière pertinente (hors cas particuliers) ?</t>
  </si>
  <si>
    <t>11.11</t>
  </si>
  <si>
    <t xml:space="preserve">3.3.3 Error Suggestion (AA).</t>
  </si>
  <si>
    <t xml:space="preserve">Dans chaque formulaire, le contrôle de saisie est-il accompagné, si nécessaire, de suggestions facilitant la correction des erreurs de saisie ?</t>
  </si>
  <si>
    <t>11.12</t>
  </si>
  <si>
    <t xml:space="preserve">3.3.4 Error Prevention (Legal, Financial, Data) (AA).</t>
  </si>
  <si>
    <t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t>
  </si>
  <si>
    <t>11.13</t>
  </si>
  <si>
    <t xml:space="preserve">Identify Input Purpose (AA).</t>
  </si>
  <si>
    <t xml:space="preserve">La finalité d’un champ de saisie peut-elle être déduite pour faciliter le remplissage automatique des champs avec les données de l’utilisateur ?</t>
  </si>
  <si>
    <t>NAVIGATION</t>
  </si>
  <si>
    <t>12.1</t>
  </si>
  <si>
    <t xml:space="preserve">2.4.5 Multiple Ways (AA).</t>
  </si>
  <si>
    <t xml:space="preserve">Chaque ensemble de pages dispose-t-il de deux systèmes de navigation différents, au moins (hors cas particuliers) ?</t>
  </si>
  <si>
    <t>12.2</t>
  </si>
  <si>
    <t xml:space="preserve">3.2.3 Consistent Navigation (AA).</t>
  </si>
  <si>
    <t xml:space="preserve">Dans chaque ensemble de pages, le menu et les barres de navigation sont-ils toujours à la même place (hors cas particuliers) ?</t>
  </si>
  <si>
    <t>12.3</t>
  </si>
  <si>
    <t xml:space="preserve">La page « plan du site » est-elle pertinente ?</t>
  </si>
  <si>
    <t>12.4</t>
  </si>
  <si>
    <t xml:space="preserve">2.4.5 Multiple Ways (AA), 3.2.3 Consistent Navigation (AA).</t>
  </si>
  <si>
    <t xml:space="preserve">Dans chaque ensemble de pages, la page « plan du site » est-elle atteignable de manière identique ?</t>
  </si>
  <si>
    <t>12.5</t>
  </si>
  <si>
    <t xml:space="preserve">Dans chaque ensemble de pages, le moteur de recherche est-il atteignable de manière identique ?</t>
  </si>
  <si>
    <t>12.6</t>
  </si>
  <si>
    <t xml:space="preserve">1.3.1 Info and Relationships (A), 2.4.1 Bypass Blocks (A), 4.1.2 Name, Role, Value (A).</t>
  </si>
  <si>
    <t xml:space="preserve">Les zones de regroupement de contenus présentes dans plusieurs pages web (zones d’en-tête, de navigation principale, de contenu principal, de pied de page et de moteur de recherche) peuvent-elles être atteintes ou évitées ?</t>
  </si>
  <si>
    <t>12.7</t>
  </si>
  <si>
    <t xml:space="preserve">2.4.1 Bypass Blocks (A), 2.4.3 Focus Order (A), 3.2.3 Consistent Navigation (AA).</t>
  </si>
  <si>
    <t xml:space="preserve">Dans chaque page web, un lien d’évitement ou d’accès rapide à la zone de contenu principal est-il présent (hors cas particuliers) ?</t>
  </si>
  <si>
    <t>12.8</t>
  </si>
  <si>
    <t xml:space="preserve">2.4.3 Focus Order (A).</t>
  </si>
  <si>
    <t xml:space="preserve">Dans chaque page web, l’ordre de tabulation est-il cohérent ?</t>
  </si>
  <si>
    <t>12.9</t>
  </si>
  <si>
    <t xml:space="preserve">Dans chaque page web, la navigation ne doit pas contenir de piège au clavier. Cette règle est-elle respectée ?</t>
  </si>
  <si>
    <t>12.10</t>
  </si>
  <si>
    <t xml:space="preserve">2.1.4 Character Key Shortcuts (A).</t>
  </si>
  <si>
    <t xml:space="preserve">Dans chaque page web, les raccourcis clavier n’utilisant qu’une seule touche (lettre minuscule ou majuscule, ponctuation, chiffre ou symbole) sont-ils contrôlables par l’utilisateur ?</t>
  </si>
  <si>
    <t>12.11</t>
  </si>
  <si>
    <t xml:space="preserve">Dans chaque page web, les contenus additionnels apparaissant au survol, à la prise de focus ou à l’activation d’un composant d’interface sont-ils si nécessaire atteignables au clavier ?</t>
  </si>
  <si>
    <t>CONSULTATION</t>
  </si>
  <si>
    <t>13.1</t>
  </si>
  <si>
    <t xml:space="preserve">2.2.1 Timing adjustable (A), 2.2.2 Pause, Stop, Hide (A).</t>
  </si>
  <si>
    <t xml:space="preserve">Pour chaque page web, l’utilisateur a-t-il le contrôle de chaque limite de temps modifiant le contenu (hors cas particuliers) ?</t>
  </si>
  <si>
    <t>13.2</t>
  </si>
  <si>
    <t xml:space="preserve">3.2.1 On focus (A).</t>
  </si>
  <si>
    <t xml:space="preserve">Dans chaque page web, l’ouverture d’une nouvelle fenêtre ne doit pas être déclenchée sans action de l’utilisateur. Cette règle est-elle respectée ?</t>
  </si>
  <si>
    <t>13.3</t>
  </si>
  <si>
    <t xml:space="preserve">1.1.1 Non-text Content (A), 1.3.1 Info and Relationships (A), 1.3.2 Meaningful Sequence (AA), 2.4.1 Bypass Blocks (AA), 2.4.3 Focus Order (A), 3.1.1 Language of Page (A), 4.1.2 Name, Role, Value (A).</t>
  </si>
  <si>
    <t xml:space="preserve">Dans chaque page web, chaque document bureautique en téléchargement possède-t-il, si nécessaire, une version accessible (hors cas particuliers) ?</t>
  </si>
  <si>
    <t>13.4</t>
  </si>
  <si>
    <t xml:space="preserve">Pour chaque document bureautique ayant une version accessible, cette version offre-t-elle la même information ?</t>
  </si>
  <si>
    <t>13.5</t>
  </si>
  <si>
    <t xml:space="preserve">Dans chaque page web, chaque contenu cryptique (art ASCII, émoticône, syntaxe cryptique) a-t-il une alternative ?</t>
  </si>
  <si>
    <t>13.6</t>
  </si>
  <si>
    <t xml:space="preserve">Dans chaque page web, pour chaque contenu cryptique (art ASCII, émoticône, syntaxe cryptique) ayant une alternative, cette alternative est-elle pertinente ?</t>
  </si>
  <si>
    <t>13.7</t>
  </si>
  <si>
    <t xml:space="preserve">2.3.1 Three Flashes or Below Threshold (A).</t>
  </si>
  <si>
    <t xml:space="preserve">Dans chaque page web, les changements brusques de luminosité ou les effets de flash sont-ils correctement utilisés ?</t>
  </si>
  <si>
    <t>13.8</t>
  </si>
  <si>
    <t xml:space="preserve">2.2.1 Timing Adjustable (A), 2.2.2 Pause, Stop, Hide (A).</t>
  </si>
  <si>
    <t xml:space="preserve">Dans chaque page web, chaque contenu en mouvement ou clignotant est-il contrôlable par l’utilisateur ?</t>
  </si>
  <si>
    <t>13.9</t>
  </si>
  <si>
    <t xml:space="preserve">1.3.4 Orientation (AA).</t>
  </si>
  <si>
    <t xml:space="preserve">Dans chaque page web, le contenu proposé est-il consultable quelle que soit l’orientation de l’écran (portrait ou paysage) (hors cas particuliers) ?</t>
  </si>
  <si>
    <t>13.10</t>
  </si>
  <si>
    <t xml:space="preserve">2.5.1 Pointer Gestures (A).</t>
  </si>
  <si>
    <t xml:space="preserve">Dans chaque page web, les fonctionnalités utilisables ou disponibles au moyen d’un geste complexe peuvent-elles être également disponibles au moyen d’un geste simple (hors cas particuliers) ?</t>
  </si>
  <si>
    <t>13.11</t>
  </si>
  <si>
    <t xml:space="preserve">2.5.2 Pointer Cancellation (A).</t>
  </si>
  <si>
    <t xml:space="preserve">Dans chaque page web, les actions déclenchées au moyen d’un dispositif de pointage sur un point unique de l’écran peuvent-elles faire l’objet d’une annulation (hors cas particuliers) ?</t>
  </si>
  <si>
    <t>13.12</t>
  </si>
  <si>
    <t xml:space="preserve">2.5.4 Motion Actuation (A).</t>
  </si>
  <si>
    <t xml:space="preserve">Dans chaque page web, les fonctionnalités qui impliquent un mouvement de l’appareil ou vers l’appareil peuvent-elles être satisfaites de manière alternative (hors cas particuliers) ?</t>
  </si>
  <si>
    <t>N1</t>
  </si>
  <si>
    <t>C</t>
  </si>
  <si>
    <t>NC</t>
  </si>
  <si>
    <t xml:space="preserve">NA </t>
  </si>
  <si>
    <t>NT</t>
  </si>
  <si>
    <t>Résultat</t>
  </si>
  <si>
    <t xml:space="preserve">Nb dérogations</t>
  </si>
  <si>
    <t>NA</t>
  </si>
  <si>
    <t>Total</t>
  </si>
  <si>
    <t xml:space="preserve">niveau A</t>
  </si>
  <si>
    <t xml:space="preserve">niveau AA</t>
  </si>
  <si>
    <t xml:space="preserve">Résultats par thématique</t>
  </si>
  <si>
    <t xml:space="preserve">Tot App</t>
  </si>
  <si>
    <t>Scripts</t>
  </si>
  <si>
    <t xml:space="preserve">Éléments obligatoires</t>
  </si>
  <si>
    <t xml:space="preserve">Structuration de l'information</t>
  </si>
  <si>
    <t xml:space="preserve">Présentation de l'information</t>
  </si>
  <si>
    <t xml:space="preserve">Résultat par page</t>
  </si>
  <si>
    <t xml:space="preserve">Total de critères C</t>
  </si>
  <si>
    <t xml:space="preserve">Total de critères NC</t>
  </si>
  <si>
    <t xml:space="preserve">Total de critères applicables</t>
  </si>
  <si>
    <t xml:space="preserve">Total de critères NA</t>
  </si>
  <si>
    <t xml:space="preserve">Total de critères NT</t>
  </si>
  <si>
    <t xml:space="preserve">% de critères respectés</t>
  </si>
  <si>
    <t xml:space="preserve">% de critères non respectés</t>
  </si>
  <si>
    <t>description</t>
  </si>
  <si>
    <t>Bloquante</t>
  </si>
  <si>
    <t xml:space="preserve">Au moins une catégorie d'utilisateurs ne peut accéder à l’information ou la fonctionnalité.</t>
  </si>
  <si>
    <t xml:space="preserve">Sur toutes les pages du site</t>
  </si>
  <si>
    <t>Majeure</t>
  </si>
  <si>
    <t xml:space="preserve">Au moins une catégorie d'utilisateurs doit pour utiliser la fonctionnalité ou accéder à l’information effectuer une manipulation complexe ou fastidieuse</t>
  </si>
  <si>
    <t xml:space="preserve">Sur plusieurs pages de l'échantillon</t>
  </si>
  <si>
    <t>Moyenne</t>
  </si>
  <si>
    <t xml:space="preserve">L'information ou la fonctionnalité est disponible pour tous les utilisateurs, mais au moins une catégorie d'utilisateurs est confrontée à une ergonomie dégradée.</t>
  </si>
  <si>
    <t xml:space="preserve">Plusieurs fois sur cette page uniquement</t>
  </si>
  <si>
    <t>Mineure</t>
  </si>
  <si>
    <t xml:space="preserve">L'information ou la fonctionnalité est disponible pour tous les utilisateurs, mais au moins une catégorie d'utilisateurs est confrontée à une ergonomie dégradée. Cependant l’information ou la fonctionnalité impactée par la non conformité n’est pas essentielle au bon fonctionnement du service (comme des liens de partage sur les réseaux sociaux par exemple).</t>
  </si>
  <si>
    <t xml:space="preserve">Une seule fois dans la page</t>
  </si>
  <si>
    <r>
      <rPr>
        <sz val="11"/>
        <rFont val="Verdana"/>
      </rPr>
      <t xml:space="preserve">Cette analyse de la criticité doit également prendre en compte un certain nombre d’autres critères afin d'affiner le choix de la criticité retenu, par exemple :
* d'autres fonctionnalités permettent de réaliser la même tâche, de manière accessible aux utilisateurs impactés : </t>
    </r>
    <r>
      <rPr>
        <b/>
        <sz val="11"/>
        <rFont val="Verdana"/>
      </rPr>
      <t>atténuation</t>
    </r>
    <r>
      <rPr>
        <sz val="11"/>
        <rFont val="Verdana"/>
      </rPr>
      <t xml:space="preserve">
* le nombre d'utilisateurs potentiellement impactés est statistiquement faible : </t>
    </r>
    <r>
      <rPr>
        <b/>
        <sz val="11"/>
        <rFont val="Verdana"/>
      </rPr>
      <t>atténuation</t>
    </r>
    <r>
      <rPr>
        <sz val="11"/>
        <rFont val="Verdana"/>
      </rPr>
      <t xml:space="preserve">
* la manipulation est fréquente et/ou doit être répétée : </t>
    </r>
    <r>
      <rPr>
        <b/>
        <sz val="11"/>
        <rFont val="Verdana"/>
      </rPr>
      <t>accentuation</t>
    </r>
    <r>
      <rPr>
        <sz val="11"/>
        <rFont val="Verdana"/>
      </rPr>
      <t xml:space="preserve">
* la manipulation est possible mais requiert un haut de niveau de maîtrise, et/ou des logiciels payants : </t>
    </r>
    <r>
      <rPr>
        <b/>
        <sz val="11"/>
        <rFont val="Verdana"/>
      </rPr>
      <t>accentuation</t>
    </r>
    <r>
      <rPr>
        <sz val="11"/>
        <rFont val="Verdana"/>
      </rPr>
      <t xml:space="preserve">
* le volume d'anomalies similaires dans une même page ou contenu est élevé : </t>
    </r>
    <r>
      <rPr>
        <b/>
        <sz val="11"/>
        <rFont val="Verdana"/>
      </rPr>
      <t>accentuation</t>
    </r>
  </si>
  <si>
    <t xml:space="preserve">URL :</t>
  </si>
  <si>
    <t xml:space="preserve">Niveau WCAG</t>
  </si>
  <si>
    <t xml:space="preserve">Dérogation / Exemption</t>
  </si>
  <si>
    <t xml:space="preserve">Description des non-conformités</t>
  </si>
  <si>
    <t xml:space="preserve">Propositions de correction</t>
  </si>
  <si>
    <t xml:space="preserve">Total app</t>
  </si>
  <si>
    <t xml:space="preserve">Conformité par niveau</t>
  </si>
  <si>
    <t xml:space="preserve">Total de critères non applicables</t>
  </si>
  <si>
    <t xml:space="preserve">Total par colonne</t>
  </si>
  <si>
    <r>
      <rPr>
        <sz val="9"/>
        <color theme="1"/>
        <rFont val="Verdana"/>
      </rPr>
      <t xml:space="preserve">Suite à la modification des WCAG 2.1 (</t>
    </r>
    <r>
      <rPr>
        <u val="single"/>
        <sz val="9"/>
        <color rgb="FF1155CC"/>
        <rFont val="Verdana"/>
      </rPr>
      <t>https://www.w3.org/WAI/news/2023-09-21/wcag21updated/</t>
    </r>
    <r>
      <rPr>
        <sz val="9"/>
        <color theme="1"/>
        <rFont val="Verdana"/>
      </rPr>
      <t xml:space="preserve">) et le fait que les défaut de validité du code source ne doivent plus être sanctionnés. Cependant le RGAA n'a pas encore évolué en ce sens, de fait nous ne souhaitons pour l'instant pas suivre cette recommendation qui augmenterait artificiellement le pourcentage de conformité. Donc ce critère ne peut plus être sanctionné et sera traité comme non applicable meme si des défaut sont constatés, mais peut passer conforme si malgré tout la page est valide.</t>
    </r>
  </si>
  <si>
    <t xml:space="preserve">La couleur de fond n'est pas définie par défaut sur la balise &lt;body&gt;</t>
  </si>
  <si>
    <t xml:space="preserve">Corrigé 23/07</t>
  </si>
  <si>
    <t xml:space="preserve">Les landmarks sont absents sur la page</t>
  </si>
  <si>
    <t xml:space="preserve">Ajouter les roles suivants : 
- &lt;header role="banner"&gt;
- &lt;main role="main&gt;
- &lt;footer role="contentinfo"&gt;</t>
  </si>
  <si>
    <t xml:space="preserve">Sur la vue graphique ainsi que dans les modales, les résultats sont dans des tableaux de mise en forme qui n'est pas balisé comme tel</t>
  </si>
  <si>
    <t xml:space="preserve">Ajouter un role="presentation" sur la balise &lt;table&gt;</t>
  </si>
  <si>
    <t xml:space="preserve">Sur la vue graphique ainsi que dans les modales, les résultats sont dans des tableaux de mise en forme qui utilisent des éléments propres aux tableaux de données</t>
  </si>
  <si>
    <t xml:space="preserve">Enlever les balises suivantes de ces tableaux : 
- &lt;caption&gt;
- &lt;th&gt;</t>
  </si>
  <si>
    <t xml:space="preserve">Dans l'onglet données, le tableau peut être trié, il faut utiliser le motif de conception "grid" afin qu'il soit restitué correctement par les technologies d'assistance
Les modales utilisent le motif de conception "dialog modal" sans le respecter : il manque des attributs permettant la bonne restitution aux technologies d'assistance
La fenêtre de recherche ne peut pas être fermée avec la touche échap
La carte n'est pas accessible, cependant elle possède une alternative via les deux autres onglets. Il faudrait donc la faire ignorer par les technologies d'assistance et la navigation clavier (aria-hidden="true" et tabindex="-1")</t>
  </si>
  <si>
    <t xml:space="preserve">Motif de conception "Grid" : https://www.w3.org/WAI/ARIA/apg/patterns/grid/examples/data-grids/#ex2_label
Motif de conception "dialog modal" : https://www.w3.org/WAI/ARIA/apg/patterns/dialog-modal/examples/dialog/</t>
  </si>
  <si>
    <t xml:space="preserve">Corrigé 23/07 :
- Le tableau de données est géré sans grid (car pas de cellules éditables mais juste des ent-êtes de tri) mais avec aria-label dynamique sur les en-têtes
- Les bons attributs aria ont été ajoutés sur les dialog (role dialog même implicite, tabindex -1, aria-modal et aria-label) le reste du motif était ok
- La fenêtre de recherche se ferme avec Echap
- La carte a été sortie de la navigation clavier (aria-hidden déjà présent)</t>
  </si>
  <si>
    <t xml:space="preserve">Lorque l'on clique sur le tri, des contenu sont mis à jour sans que l'utilisateur soit averti 
Lorsque le tableau de l'onglet est trié, il est mis à jour sans que l'utilisateur en soit informé</t>
  </si>
  <si>
    <t xml:space="preserve">Compléter l'étiquette du champs en indiquant que le contenu sera mis à jour automatiquement
Utiliser le motif de conception Grid</t>
  </si>
  <si>
    <t xml:space="preserve">Corrigé 23/07 :
- Suppression de l'option tri par ordre de liste
- Ajout d'aria-label sur les boutons d'en-tête de tableau</t>
  </si>
  <si>
    <t xml:space="preserve">"Chercher un bureau de vote" devrait être structurer par un titre &lt;hx&gt;</t>
  </si>
  <si>
    <t xml:space="preserve">Idem P01</t>
  </si>
  <si>
    <t xml:space="preserve">Le pdf n'est pas accessible mais la version word l'est</t>
  </si>
  <si>
    <r>
      <rPr>
        <sz val="9"/>
        <color theme="1"/>
        <rFont val="Arial"/>
      </rPr>
      <t xml:space="preserve">Suite à la modification des WCAG 2.1 (</t>
    </r>
    <r>
      <rPr>
        <u val="single"/>
        <sz val="9"/>
        <color rgb="FF1155CC"/>
        <rFont val="Arial"/>
      </rPr>
      <t>https://www.w3.org/WAI/news/2023-09-21/wcag21updated/</t>
    </r>
    <r>
      <rPr>
        <sz val="9"/>
        <color theme="1"/>
        <rFont val="Arial"/>
      </rPr>
      <t xml:space="preserve">) et le fait que les défaut de validité du code source ne doivent plus être sanctionnés. Cependant le RGAA n'a pas encore évolué en ce sens, de fait nous ne souhaitons pour l'instant pas suivre cette recommendation qui augmenterait artificiellement le pourcentage de conformité. Donc ce critère ne peut plus être sanctionné et sera traité comme non applicable meme si des défaut sont constatés, mais peut passer conforme si malgré tout la page est valide.</t>
    </r>
  </si>
</sst>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
    <numFmt numFmtId="164" formatCode="d\.m"/>
  </numFmts>
  <fonts count="67">
    <font>
      <sz val="10.000000"/>
      <color theme="1"/>
      <name val="Calibri"/>
      <scheme val="minor"/>
    </font>
    <font>
      <u/>
      <sz val="10.000000"/>
      <color theme="10"/>
      <name val="Calibri"/>
      <scheme val="minor"/>
    </font>
    <font>
      <b/>
      <sz val="30.000000"/>
      <color indexed="65"/>
      <name val="Barlow Condensed"/>
    </font>
    <font>
      <b/>
      <sz val="30.000000"/>
      <color theme="1"/>
      <name val="Barlow Condensed"/>
    </font>
    <font>
      <b/>
      <sz val="10.000000"/>
      <color indexed="65"/>
      <name val="Barlow Condensed"/>
    </font>
    <font>
      <b/>
      <sz val="12.000000"/>
      <color indexed="65"/>
      <name val="Barlow Condensed"/>
    </font>
    <font>
      <sz val="10.000000"/>
      <color theme="1"/>
      <name val="Barlow Condensed"/>
    </font>
    <font>
      <b/>
      <sz val="17.000000"/>
      <color rgb="FF132D2C"/>
      <name val="Verdana"/>
    </font>
    <font>
      <sz val="10.000000"/>
      <name val="Calibri"/>
    </font>
    <font>
      <b/>
      <sz val="20.000000"/>
      <color theme="1"/>
      <name val="Verdana"/>
    </font>
    <font>
      <sz val="12.000000"/>
      <color indexed="65"/>
      <name val="Verdana"/>
    </font>
    <font>
      <b/>
      <sz val="10.000000"/>
      <color theme="1"/>
      <name val="Verdana"/>
    </font>
    <font>
      <b/>
      <sz val="12.000000"/>
      <color indexed="65"/>
      <name val="Verdana"/>
    </font>
    <font>
      <sz val="10.000000"/>
      <color theme="0"/>
      <name val="Verdana"/>
    </font>
    <font>
      <sz val="10.000000"/>
      <color theme="1"/>
      <name val="Verdana"/>
    </font>
    <font>
      <sz val="12.000000"/>
      <name val="Verdana"/>
    </font>
    <font>
      <b/>
      <sz val="10.000000"/>
      <name val="Verdana"/>
    </font>
    <font>
      <b/>
      <sz val="10.000000"/>
      <color indexed="65"/>
      <name val="Verdana"/>
    </font>
    <font>
      <b/>
      <sz val="10.000000"/>
      <color theme="1"/>
      <name val="Barlow Condensed"/>
    </font>
    <font>
      <sz val="11.000000"/>
      <name val="Verdana"/>
    </font>
    <font>
      <sz val="10.000000"/>
      <color indexed="65"/>
      <name val="Barlow Condensed"/>
    </font>
    <font>
      <b/>
      <sz val="11.000000"/>
      <name val="Verdana"/>
    </font>
    <font>
      <sz val="8.000000"/>
      <color theme="1"/>
      <name val="Verdana"/>
    </font>
    <font>
      <sz val="10.000000"/>
      <color rgb="FF666666"/>
      <name val="Verdana"/>
    </font>
    <font>
      <b/>
      <sz val="9.000000"/>
      <color theme="1"/>
      <name val="Verdana"/>
    </font>
    <font>
      <sz val="10.000000"/>
      <color indexed="65"/>
      <name val="Verdana"/>
    </font>
    <font>
      <sz val="11.000000"/>
      <color theme="1"/>
      <name val="Barlow Condensed"/>
    </font>
    <font>
      <b/>
      <sz val="11.000000"/>
      <color theme="1"/>
      <name val="Barlow Condensed"/>
    </font>
    <font>
      <sz val="9.000000"/>
      <color theme="1"/>
      <name val="Verdana"/>
    </font>
    <font>
      <sz val="20.000000"/>
      <color theme="1"/>
      <name val="Verdana"/>
    </font>
    <font>
      <sz val="20.000000"/>
      <color theme="0"/>
      <name val="Verdana"/>
    </font>
    <font>
      <sz val="9.000000"/>
      <color theme="0"/>
      <name val="Verdana"/>
    </font>
    <font>
      <sz val="13.000000"/>
      <color theme="0"/>
      <name val="Verdana"/>
    </font>
    <font>
      <b/>
      <sz val="9.000000"/>
      <name val="Verdana"/>
    </font>
    <font>
      <u/>
      <sz val="10.000000"/>
      <color theme="10"/>
      <name val="Verdana"/>
    </font>
    <font>
      <u/>
      <sz val="10.000000"/>
      <color rgb="FF0563C1"/>
      <name val="Verdana"/>
    </font>
    <font>
      <sz val="11.000000"/>
      <color theme="1"/>
      <name val="Verdana"/>
    </font>
    <font>
      <b/>
      <sz val="10.000000"/>
      <color theme="0"/>
      <name val="Verdana"/>
    </font>
    <font>
      <b/>
      <sz val="8.000000"/>
      <name val="Verdana"/>
    </font>
    <font>
      <sz val="13.000000"/>
      <color theme="1"/>
      <name val="Verdana"/>
    </font>
    <font>
      <u/>
      <sz val="10.000000"/>
      <color theme="10"/>
      <name val="Calibri"/>
    </font>
    <font>
      <sz val="9.000000"/>
      <color theme="1"/>
      <name val="Calibri"/>
    </font>
    <font>
      <u/>
      <sz val="9.000000"/>
      <color rgb="FF1155CC"/>
      <name val="Calibri"/>
    </font>
    <font>
      <b/>
      <sz val="9.000000"/>
      <color theme="1"/>
      <name val="Calibri"/>
    </font>
    <font>
      <b/>
      <sz val="12.000000"/>
      <color theme="1"/>
      <name val="Verdana"/>
    </font>
    <font>
      <sz val="12.000000"/>
      <color theme="1"/>
      <name val="Barlow Condensed"/>
    </font>
    <font>
      <sz val="9.000000"/>
      <color theme="1"/>
      <name val="Arial"/>
    </font>
    <font>
      <sz val="10.000000"/>
      <color theme="1"/>
      <name val="Arial"/>
    </font>
    <font>
      <sz val="9.000000"/>
      <color indexed="65"/>
      <name val="Arial"/>
    </font>
    <font>
      <sz val="10.000000"/>
      <name val="Arial"/>
    </font>
    <font>
      <b/>
      <sz val="10.000000"/>
      <color theme="1"/>
      <name val="Arial"/>
    </font>
    <font>
      <sz val="8.000000"/>
      <color theme="1"/>
      <name val="Arial"/>
    </font>
    <font>
      <b/>
      <sz val="8.000000"/>
      <color theme="1"/>
      <name val="Verdana"/>
    </font>
    <font>
      <u/>
      <sz val="8.000000"/>
      <color indexed="4"/>
      <name val="Verdana"/>
    </font>
    <font>
      <b/>
      <sz val="8.000000"/>
      <color theme="1"/>
      <name val="Arial"/>
    </font>
    <font>
      <sz val="11.000000"/>
      <color rgb="FFF7981D"/>
      <name val="Verdana"/>
    </font>
    <font>
      <b/>
      <sz val="9.000000"/>
      <color indexed="65"/>
      <name val="Verdana"/>
    </font>
    <font>
      <b/>
      <sz val="11.000000"/>
      <color theme="1"/>
      <name val="Verdana"/>
    </font>
    <font>
      <sz val="8.000000"/>
      <name val="Verdana"/>
    </font>
    <font>
      <i/>
      <sz val="12.000000"/>
      <name val="Verdana"/>
    </font>
    <font>
      <b/>
      <sz val="14.000000"/>
      <color theme="1"/>
      <name val="Verdana"/>
    </font>
    <font>
      <b/>
      <sz val="11.000000"/>
      <color indexed="65"/>
      <name val="Verdana"/>
    </font>
    <font>
      <u/>
      <sz val="9.000000"/>
      <color theme="1"/>
      <name val="Verdana"/>
    </font>
    <font>
      <sz val="11.000000"/>
      <color theme="1"/>
      <name val="Arial"/>
    </font>
    <font>
      <b/>
      <sz val="11.000000"/>
      <color indexed="65"/>
      <name val="Arial"/>
    </font>
    <font>
      <b/>
      <sz val="11.000000"/>
      <color theme="1"/>
      <name val="Arial"/>
    </font>
    <font>
      <u/>
      <sz val="9.000000"/>
      <color theme="1"/>
      <name val="Arial"/>
    </font>
  </fonts>
  <fills count="16">
    <fill>
      <patternFill patternType="none"/>
    </fill>
    <fill>
      <patternFill patternType="gray125"/>
    </fill>
    <fill>
      <patternFill patternType="solid">
        <fgColor rgb="FFFAF5DC"/>
        <bgColor rgb="FFFAF5DC"/>
      </patternFill>
    </fill>
    <fill>
      <patternFill patternType="solid">
        <fgColor theme="0"/>
        <bgColor theme="0"/>
      </patternFill>
    </fill>
    <fill>
      <patternFill patternType="solid">
        <fgColor rgb="FF132D2C"/>
        <bgColor rgb="FF132D2C"/>
      </patternFill>
    </fill>
    <fill>
      <patternFill patternType="solid">
        <fgColor rgb="FFB7E1CD"/>
        <bgColor rgb="FFB7E1CD"/>
      </patternFill>
    </fill>
    <fill>
      <patternFill patternType="solid">
        <fgColor rgb="FFF4C7C3"/>
        <bgColor rgb="FFF4C7C3"/>
      </patternFill>
    </fill>
    <fill>
      <patternFill patternType="solid">
        <fgColor rgb="FFFCE8B2"/>
        <bgColor rgb="FFFCE8B2"/>
      </patternFill>
    </fill>
    <fill>
      <patternFill patternType="solid">
        <fgColor rgb="FF757575"/>
        <bgColor rgb="FF757575"/>
      </patternFill>
    </fill>
    <fill>
      <patternFill patternType="solid">
        <fgColor rgb="FFCFE2F3"/>
        <bgColor rgb="FFCFE2F3"/>
      </patternFill>
    </fill>
    <fill>
      <patternFill patternType="solid">
        <fgColor indexed="65"/>
        <bgColor indexed="65"/>
      </patternFill>
    </fill>
    <fill>
      <patternFill patternType="solid">
        <fgColor rgb="FFC1D2B5"/>
        <bgColor rgb="FFC1D2B5"/>
      </patternFill>
    </fill>
    <fill>
      <patternFill patternType="solid">
        <fgColor rgb="FFEE0044"/>
        <bgColor rgb="FFEE0044"/>
      </patternFill>
    </fill>
    <fill>
      <patternFill patternType="solid">
        <fgColor rgb="FFF2F2F2"/>
        <bgColor rgb="FFF2F2F2"/>
      </patternFill>
    </fill>
    <fill>
      <patternFill patternType="solid">
        <fgColor rgb="FFD9D9D9"/>
        <bgColor rgb="FFD9D9D9"/>
      </patternFill>
    </fill>
    <fill>
      <patternFill patternType="solid">
        <fgColor theme="9" tint="0.79998168889431442"/>
        <bgColor theme="9" tint="0.79998168889431442"/>
      </patternFill>
    </fill>
  </fills>
  <borders count="85">
    <border>
      <left style="none"/>
      <right style="none"/>
      <top style="none"/>
      <bottom style="none"/>
      <diagonal style="none"/>
    </border>
    <border>
      <left style="medium">
        <color auto="1"/>
      </left>
      <right style="none"/>
      <top style="medium">
        <color auto="1"/>
      </top>
      <bottom style="medium">
        <color auto="1"/>
      </bottom>
      <diagonal style="none"/>
    </border>
    <border>
      <left style="none"/>
      <right style="none"/>
      <top style="medium">
        <color auto="1"/>
      </top>
      <bottom style="medium">
        <color auto="1"/>
      </bottom>
      <diagonal style="none"/>
    </border>
    <border>
      <left style="none"/>
      <right style="medium">
        <color auto="1"/>
      </right>
      <top style="medium">
        <color auto="1"/>
      </top>
      <bottom style="medium">
        <color auto="1"/>
      </bottom>
      <diagonal style="none"/>
    </border>
    <border>
      <left style="medium">
        <color auto="1"/>
      </left>
      <right style="medium">
        <color auto="1"/>
      </right>
      <top style="medium">
        <color auto="1"/>
      </top>
      <bottom style="medium">
        <color auto="1"/>
      </bottom>
      <diagonal style="none"/>
    </border>
    <border>
      <left style="thin">
        <color auto="1"/>
      </left>
      <right style="none"/>
      <top style="thin">
        <color auto="1"/>
      </top>
      <bottom style="thin">
        <color auto="1"/>
      </bottom>
      <diagonal style="none"/>
    </border>
    <border>
      <left style="none"/>
      <right style="none"/>
      <top style="thin">
        <color auto="1"/>
      </top>
      <bottom style="thin">
        <color auto="1"/>
      </bottom>
      <diagonal style="none"/>
    </border>
    <border>
      <left style="none"/>
      <right style="thin">
        <color auto="1"/>
      </right>
      <top style="thin">
        <color auto="1"/>
      </top>
      <bottom style="thin">
        <color auto="1"/>
      </bottom>
      <diagonal style="none"/>
    </border>
    <border>
      <left style="thin">
        <color auto="1"/>
      </left>
      <right style="thin">
        <color auto="1"/>
      </right>
      <top style="none"/>
      <bottom style="thin">
        <color auto="1"/>
      </bottom>
      <diagonal style="none"/>
    </border>
    <border>
      <left style="thin">
        <color auto="1"/>
      </left>
      <right style="thin">
        <color auto="1"/>
      </right>
      <top style="thin">
        <color auto="1"/>
      </top>
      <bottom style="thin">
        <color auto="1"/>
      </bottom>
      <diagonal style="none"/>
    </border>
    <border>
      <left style="thin">
        <color auto="1"/>
      </left>
      <right style="none"/>
      <top style="thin">
        <color auto="1"/>
      </top>
      <bottom style="none"/>
      <diagonal style="none"/>
    </border>
    <border>
      <left style="none"/>
      <right style="none"/>
      <top style="thin">
        <color auto="1"/>
      </top>
      <bottom style="none"/>
      <diagonal style="none"/>
    </border>
    <border>
      <left style="thin">
        <color auto="1"/>
      </left>
      <right style="thin">
        <color auto="1"/>
      </right>
      <top style="thin">
        <color auto="1"/>
      </top>
      <bottom style="none"/>
      <diagonal style="none"/>
    </border>
    <border>
      <left style="thin">
        <color auto="1"/>
      </left>
      <right style="none"/>
      <top style="none"/>
      <bottom style="none"/>
      <diagonal style="none"/>
    </border>
    <border>
      <left style="thin">
        <color auto="1"/>
      </left>
      <right style="thin">
        <color auto="1"/>
      </right>
      <top style="none"/>
      <bottom style="none"/>
      <diagonal style="none"/>
    </border>
    <border>
      <left style="thin">
        <color auto="1"/>
      </left>
      <right style="none"/>
      <top style="none"/>
      <bottom style="thin">
        <color auto="1"/>
      </bottom>
      <diagonal style="none"/>
    </border>
    <border>
      <left style="none"/>
      <right style="none"/>
      <top style="none"/>
      <bottom style="thin">
        <color auto="1"/>
      </bottom>
      <diagonal style="none"/>
    </border>
    <border>
      <left style="thin">
        <color rgb="FF3C3C3C"/>
      </left>
      <right style="thin">
        <color rgb="FF3C3C3C"/>
      </right>
      <top style="thin">
        <color rgb="FF3C3C3C"/>
      </top>
      <bottom style="none"/>
      <diagonal style="none"/>
    </border>
    <border>
      <left style="thin">
        <color rgb="FF3C3C3C"/>
      </left>
      <right style="thin">
        <color rgb="FF3C3C3C"/>
      </right>
      <top style="thin">
        <color rgb="FF3C3C3C"/>
      </top>
      <bottom style="thin">
        <color rgb="FF3C3C3C"/>
      </bottom>
      <diagonal style="none"/>
    </border>
    <border>
      <left style="thin">
        <color rgb="FF3C3C3C"/>
      </left>
      <right style="thin">
        <color rgb="FF3C3C3C"/>
      </right>
      <top style="none"/>
      <bottom style="none"/>
      <diagonal style="none"/>
    </border>
    <border>
      <left style="thin">
        <color rgb="FF3C3C3C"/>
      </left>
      <right style="thin">
        <color rgb="FF3C3C3C"/>
      </right>
      <top style="none"/>
      <bottom style="thin">
        <color rgb="FF3C3C3C"/>
      </bottom>
      <diagonal style="none"/>
    </border>
    <border>
      <left style="none"/>
      <right style="none"/>
      <top style="thin">
        <color rgb="FF3C3C3C"/>
      </top>
      <bottom style="none"/>
      <diagonal style="none"/>
    </border>
    <border>
      <left style="none"/>
      <right style="thin">
        <color rgb="FF3C3C3C"/>
      </right>
      <top style="thin">
        <color rgb="FF3C3C3C"/>
      </top>
      <bottom style="none"/>
      <diagonal style="none"/>
    </border>
    <border>
      <left style="none"/>
      <right style="thin">
        <color rgb="FF3C3C3C"/>
      </right>
      <top style="thin">
        <color rgb="FF3C3C3C"/>
      </top>
      <bottom style="thin">
        <color rgb="FF3C3C3C"/>
      </bottom>
      <diagonal style="none"/>
    </border>
    <border>
      <left style="thin">
        <color rgb="FF132D2C"/>
      </left>
      <right style="none"/>
      <top style="thin">
        <color rgb="FF132D2C"/>
      </top>
      <bottom style="thin">
        <color rgb="FF132D2C"/>
      </bottom>
      <diagonal style="none"/>
    </border>
    <border>
      <left style="none"/>
      <right style="none"/>
      <top style="thin">
        <color rgb="FF132D2C"/>
      </top>
      <bottom style="thin">
        <color rgb="FF132D2C"/>
      </bottom>
      <diagonal style="none"/>
    </border>
    <border>
      <left style="none"/>
      <right style="thin">
        <color rgb="FF132D2C"/>
      </right>
      <top style="thin">
        <color rgb="FF132D2C"/>
      </top>
      <bottom style="thin">
        <color rgb="FF132D2C"/>
      </bottom>
      <diagonal style="none"/>
    </border>
    <border>
      <left style="none"/>
      <right style="thin">
        <color rgb="FF3C3C3C"/>
      </right>
      <top style="none"/>
      <bottom style="none"/>
      <diagonal style="none"/>
    </border>
    <border>
      <left style="none"/>
      <right style="none"/>
      <top style="thin">
        <color rgb="FF3C3C3C"/>
      </top>
      <bottom style="thin">
        <color rgb="FF3C3C3C"/>
      </bottom>
      <diagonal style="none"/>
    </border>
    <border>
      <left style="thin">
        <color rgb="FF132D2C"/>
      </left>
      <right style="thin">
        <color rgb="FF132D2C"/>
      </right>
      <top style="thin">
        <color rgb="FF132D2C"/>
      </top>
      <bottom style="thin">
        <color rgb="FF132D2C"/>
      </bottom>
      <diagonal style="none"/>
    </border>
    <border>
      <left style="hair">
        <color auto="1"/>
      </left>
      <right style="hair">
        <color auto="1"/>
      </right>
      <top style="hair">
        <color auto="1"/>
      </top>
      <bottom style="hair">
        <color auto="1"/>
      </bottom>
      <diagonal style="none"/>
    </border>
    <border>
      <left style="hair">
        <color auto="1"/>
      </left>
      <right style="hair">
        <color auto="1"/>
      </right>
      <top style="thin">
        <color auto="1"/>
      </top>
      <bottom style="none"/>
      <diagonal style="none"/>
    </border>
    <border>
      <left style="hair">
        <color auto="1"/>
      </left>
      <right style="hair">
        <color auto="1"/>
      </right>
      <top style="none"/>
      <bottom style="hair">
        <color auto="1"/>
      </bottom>
      <diagonal style="none"/>
    </border>
    <border>
      <left style="hair">
        <color auto="1"/>
      </left>
      <right style="hair">
        <color auto="1"/>
      </right>
      <top style="none"/>
      <bottom style="none"/>
      <diagonal style="none"/>
    </border>
    <border>
      <left style="medium">
        <color auto="1"/>
      </left>
      <right style="none"/>
      <top style="medium">
        <color auto="1"/>
      </top>
      <bottom style="none"/>
      <diagonal style="none"/>
    </border>
    <border>
      <left style="none"/>
      <right style="none"/>
      <top style="medium">
        <color auto="1"/>
      </top>
      <bottom style="none"/>
      <diagonal style="none"/>
    </border>
    <border>
      <left style="none"/>
      <right style="medium">
        <color auto="1"/>
      </right>
      <top style="medium">
        <color auto="1"/>
      </top>
      <bottom style="none"/>
      <diagonal style="none"/>
    </border>
    <border>
      <left style="medium">
        <color rgb="FF132D2C"/>
      </left>
      <right style="hair">
        <color auto="1"/>
      </right>
      <top style="medium">
        <color rgb="FF132D2C"/>
      </top>
      <bottom style="hair">
        <color auto="1"/>
      </bottom>
      <diagonal style="none"/>
    </border>
    <border>
      <left style="hair">
        <color auto="1"/>
      </left>
      <right style="hair">
        <color auto="1"/>
      </right>
      <top style="medium">
        <color rgb="FF132D2C"/>
      </top>
      <bottom style="hair">
        <color auto="1"/>
      </bottom>
      <diagonal style="none"/>
    </border>
    <border>
      <left style="hair">
        <color auto="1"/>
      </left>
      <right style="none"/>
      <top style="medium">
        <color rgb="FF132D2C"/>
      </top>
      <bottom style="hair">
        <color auto="1"/>
      </bottom>
      <diagonal style="none"/>
    </border>
    <border>
      <left style="medium">
        <color rgb="FF132D2C"/>
      </left>
      <right style="medium">
        <color rgb="FF132D2C"/>
      </right>
      <top style="medium">
        <color rgb="FF132D2C"/>
      </top>
      <bottom style="medium">
        <color rgb="FF132D2C"/>
      </bottom>
      <diagonal style="none"/>
    </border>
    <border>
      <left style="medium">
        <color rgb="FF132D2C"/>
      </left>
      <right style="hair">
        <color auto="1"/>
      </right>
      <top style="hair">
        <color auto="1"/>
      </top>
      <bottom style="hair">
        <color auto="1"/>
      </bottom>
      <diagonal style="none"/>
    </border>
    <border>
      <left style="hair">
        <color auto="1"/>
      </left>
      <right style="medium">
        <color rgb="FF132D2C"/>
      </right>
      <top style="none"/>
      <bottom style="hair">
        <color auto="1"/>
      </bottom>
      <diagonal style="none"/>
    </border>
    <border>
      <left style="medium">
        <color rgb="FF132D2C"/>
      </left>
      <right style="hair">
        <color auto="1"/>
      </right>
      <top style="hair">
        <color auto="1"/>
      </top>
      <bottom style="none"/>
      <diagonal style="none"/>
    </border>
    <border>
      <left style="hair">
        <color auto="1"/>
      </left>
      <right style="medium">
        <color rgb="FF132D2C"/>
      </right>
      <top style="hair">
        <color auto="1"/>
      </top>
      <bottom style="none"/>
      <diagonal style="none"/>
    </border>
    <border>
      <left style="hair">
        <color auto="1"/>
      </left>
      <right style="medium">
        <color rgb="FF132D2C"/>
      </right>
      <top style="hair">
        <color auto="1"/>
      </top>
      <bottom style="hair">
        <color auto="1"/>
      </bottom>
      <diagonal style="none"/>
    </border>
    <border>
      <left style="medium">
        <color rgb="FF132D2C"/>
      </left>
      <right style="hair">
        <color auto="1"/>
      </right>
      <top style="hair">
        <color auto="1"/>
      </top>
      <bottom style="medium">
        <color rgb="FF132D2C"/>
      </bottom>
      <diagonal style="none"/>
    </border>
    <border>
      <left style="hair">
        <color auto="1"/>
      </left>
      <right style="hair">
        <color auto="1"/>
      </right>
      <top style="hair">
        <color auto="1"/>
      </top>
      <bottom style="medium">
        <color rgb="FF132D2C"/>
      </bottom>
      <diagonal style="none"/>
    </border>
    <border>
      <left style="hair">
        <color auto="1"/>
      </left>
      <right style="medium">
        <color rgb="FF132D2C"/>
      </right>
      <top style="hair">
        <color auto="1"/>
      </top>
      <bottom style="medium">
        <color rgb="FF132D2C"/>
      </bottom>
      <diagonal style="none"/>
    </border>
    <border>
      <left style="thin">
        <color rgb="FF3C3C3C"/>
      </left>
      <right style="thin">
        <color rgb="FF3C3C3C"/>
      </right>
      <top style="medium">
        <color rgb="FF132D2C"/>
      </top>
      <bottom style="none"/>
      <diagonal style="none"/>
    </border>
    <border>
      <left style="thin">
        <color rgb="FF3C3C3C"/>
      </left>
      <right style="none"/>
      <top style="medium">
        <color rgb="FF132D2C"/>
      </top>
      <bottom style="none"/>
      <diagonal style="none"/>
    </border>
    <border>
      <left style="thin">
        <color rgb="FF132D2C"/>
      </left>
      <right style="thin">
        <color rgb="FF132D2C"/>
      </right>
      <top style="medium">
        <color rgb="FF132D2C"/>
      </top>
      <bottom style="thin">
        <color rgb="FF132D2C"/>
      </bottom>
      <diagonal style="none"/>
    </border>
    <border>
      <left style="none"/>
      <right style="medium">
        <color rgb="FF3C3C3C"/>
      </right>
      <top style="medium">
        <color rgb="FF132D2C"/>
      </top>
      <bottom style="none"/>
      <diagonal style="none"/>
    </border>
    <border>
      <left style="thin">
        <color rgb="FF3C3C3C"/>
      </left>
      <right style="none"/>
      <top style="none"/>
      <bottom style="none"/>
      <diagonal style="none"/>
    </border>
    <border>
      <left style="none"/>
      <right style="medium">
        <color rgb="FF3C3C3C"/>
      </right>
      <top style="none"/>
      <bottom style="none"/>
      <diagonal style="none"/>
    </border>
    <border>
      <left style="none"/>
      <right style="medium">
        <color rgb="FF3C3C3C"/>
      </right>
      <top style="none"/>
      <bottom style="thin">
        <color rgb="FF3C3C3C"/>
      </bottom>
      <diagonal style="none"/>
    </border>
    <border>
      <left style="thin">
        <color auto="1"/>
      </left>
      <right style="medium">
        <color auto="1"/>
      </right>
      <top style="thin">
        <color auto="1"/>
      </top>
      <bottom style="none"/>
      <diagonal style="none"/>
    </border>
    <border>
      <left style="none"/>
      <right style="thin">
        <color auto="1"/>
      </right>
      <top style="medium">
        <color auto="1"/>
      </top>
      <bottom style="thin">
        <color auto="1"/>
      </bottom>
      <diagonal style="none"/>
    </border>
    <border>
      <left style="none"/>
      <right style="medium">
        <color rgb="FF3C3C3C"/>
      </right>
      <top style="thin">
        <color rgb="FF3C3C3C"/>
      </top>
      <bottom style="thin">
        <color rgb="FF3C3C3C"/>
      </bottom>
      <diagonal style="none"/>
    </border>
    <border>
      <left style="thin">
        <color auto="1"/>
      </left>
      <right style="medium">
        <color auto="1"/>
      </right>
      <top style="none"/>
      <bottom style="none"/>
      <diagonal style="none"/>
    </border>
    <border>
      <left style="thin">
        <color auto="1"/>
      </left>
      <right style="medium">
        <color auto="1"/>
      </right>
      <top style="none"/>
      <bottom style="thin">
        <color auto="1"/>
      </bottom>
      <diagonal style="none"/>
    </border>
    <border>
      <left style="thin">
        <color auto="1"/>
      </left>
      <right style="thin">
        <color auto="1"/>
      </right>
      <top style="thin">
        <color auto="1"/>
      </top>
      <bottom style="medium">
        <color auto="1"/>
      </bottom>
      <diagonal style="none"/>
    </border>
    <border>
      <left style="thin">
        <color auto="1"/>
      </left>
      <right style="none"/>
      <top style="thin">
        <color auto="1"/>
      </top>
      <bottom style="medium">
        <color auto="1"/>
      </bottom>
      <diagonal style="none"/>
    </border>
    <border>
      <left style="thin">
        <color auto="1"/>
      </left>
      <right style="thin">
        <color auto="1"/>
      </right>
      <top style="medium">
        <color auto="1"/>
      </top>
      <bottom style="thin">
        <color auto="1"/>
      </bottom>
      <diagonal style="none"/>
    </border>
    <border>
      <left style="thin">
        <color auto="1"/>
      </left>
      <right style="none"/>
      <top style="medium">
        <color auto="1"/>
      </top>
      <bottom style="thin">
        <color auto="1"/>
      </bottom>
      <diagonal style="none"/>
    </border>
    <border>
      <left style="none"/>
      <right style="medium">
        <color rgb="FF3C3C3C"/>
      </right>
      <top style="medium">
        <color rgb="FF3C3C3C"/>
      </top>
      <bottom style="thin">
        <color rgb="FF3C3C3C"/>
      </bottom>
      <diagonal style="none"/>
    </border>
    <border>
      <left style="thin">
        <color auto="1"/>
      </left>
      <right style="medium">
        <color auto="1"/>
      </right>
      <top style="thin">
        <color auto="1"/>
      </top>
      <bottom style="medium">
        <color auto="1"/>
      </bottom>
      <diagonal style="none"/>
    </border>
    <border>
      <left style="none"/>
      <right style="thin">
        <color auto="1"/>
      </right>
      <top style="thin">
        <color auto="1"/>
      </top>
      <bottom style="medium">
        <color auto="1"/>
      </bottom>
      <diagonal style="none"/>
    </border>
    <border>
      <left style="none"/>
      <right style="none"/>
      <top style="thin">
        <color auto="1"/>
      </top>
      <bottom style="medium">
        <color auto="1"/>
      </bottom>
      <diagonal style="none"/>
    </border>
    <border>
      <left style="none"/>
      <right style="thin">
        <color auto="1"/>
      </right>
      <top style="thin">
        <color auto="1"/>
      </top>
      <bottom style="none"/>
      <diagonal style="none"/>
    </border>
    <border>
      <left style="none"/>
      <right style="medium">
        <color rgb="FF3C3C3C"/>
      </right>
      <top style="thin">
        <color rgb="FF3C3C3C"/>
      </top>
      <bottom style="medium">
        <color rgb="FF3C3C3C"/>
      </bottom>
      <diagonal style="none"/>
    </border>
    <border>
      <left style="thin">
        <color auto="1"/>
      </left>
      <right style="medium">
        <color auto="1"/>
      </right>
      <top style="none"/>
      <bottom style="medium">
        <color auto="1"/>
      </bottom>
      <diagonal style="none"/>
    </border>
    <border>
      <left style="none"/>
      <right style="medium">
        <color rgb="FF3C3C3C"/>
      </right>
      <top style="thin">
        <color rgb="FF3C3C3C"/>
      </top>
      <bottom style="none"/>
      <diagonal style="none"/>
    </border>
    <border>
      <left style="none"/>
      <right style="medium">
        <color auto="1"/>
      </right>
      <top style="medium">
        <color auto="1"/>
      </top>
      <bottom style="thin">
        <color rgb="FF3C3C3C"/>
      </bottom>
      <diagonal style="none"/>
    </border>
    <border>
      <left style="none"/>
      <right style="medium">
        <color auto="1"/>
      </right>
      <top style="thin">
        <color rgb="FF3C3C3C"/>
      </top>
      <bottom style="thin">
        <color rgb="FF3C3C3C"/>
      </bottom>
      <diagonal style="none"/>
    </border>
    <border>
      <left style="none"/>
      <right style="medium">
        <color auto="1"/>
      </right>
      <top style="thin">
        <color rgb="FF3C3C3C"/>
      </top>
      <bottom style="none"/>
      <diagonal style="none"/>
    </border>
    <border>
      <left style="none"/>
      <right style="medium">
        <color auto="1"/>
      </right>
      <top style="thin">
        <color auto="1"/>
      </top>
      <bottom style="thin">
        <color auto="1"/>
      </bottom>
      <diagonal style="none"/>
    </border>
    <border>
      <left style="none"/>
      <right style="medium">
        <color auto="1"/>
      </right>
      <top style="thin">
        <color auto="1"/>
      </top>
      <bottom style="none"/>
      <diagonal style="none"/>
    </border>
    <border>
      <left style="none"/>
      <right style="medium">
        <color auto="1"/>
      </right>
      <top style="thin">
        <color auto="1"/>
      </top>
      <bottom style="medium">
        <color auto="1"/>
      </bottom>
      <diagonal style="none"/>
    </border>
    <border>
      <left style="none"/>
      <right style="medium">
        <color auto="1"/>
      </right>
      <top style="medium">
        <color auto="1"/>
      </top>
      <bottom style="thin">
        <color auto="1"/>
      </bottom>
      <diagonal style="none"/>
    </border>
    <border>
      <left style="double">
        <color auto="1"/>
      </left>
      <right style="none"/>
      <top style="thin">
        <color auto="1"/>
      </top>
      <bottom style="thin">
        <color auto="1"/>
      </bottom>
      <diagonal style="none"/>
    </border>
    <border>
      <left style="double">
        <color auto="1"/>
      </left>
      <right style="thin">
        <color auto="1"/>
      </right>
      <top style="thin">
        <color auto="1"/>
      </top>
      <bottom style="thin">
        <color auto="1"/>
      </bottom>
      <diagonal style="none"/>
    </border>
    <border>
      <left style="double">
        <color auto="1"/>
      </left>
      <right style="none"/>
      <top style="none"/>
      <bottom style="thin">
        <color auto="1"/>
      </bottom>
      <diagonal style="none"/>
    </border>
    <border>
      <left style="double">
        <color auto="1"/>
      </left>
      <right style="thin">
        <color auto="1"/>
      </right>
      <top style="none"/>
      <bottom style="thin">
        <color auto="1"/>
      </bottom>
      <diagonal style="none"/>
    </border>
    <border>
      <left style="none"/>
      <right style="none"/>
      <top style="double">
        <color auto="1"/>
      </top>
      <bottom style="thin">
        <color auto="1"/>
      </bottom>
      <diagonal style="none"/>
    </border>
  </borders>
  <cellStyleXfs count="3">
    <xf fontId="0" fillId="0" borderId="0" numFmtId="0" applyNumberFormat="1" applyFont="1" applyFill="1" applyBorder="1"/>
    <xf fontId="1" fillId="0" borderId="0" numFmtId="0" applyNumberFormat="0" applyFont="1" applyFill="0" applyBorder="0" applyProtection="0"/>
    <xf fontId="0" fillId="0" borderId="0" numFmtId="0" applyNumberFormat="1" applyFont="1" applyFill="1" applyBorder="1"/>
  </cellStyleXfs>
  <cellXfs count="376">
    <xf fontId="0" fillId="0" borderId="0" numFmtId="0" xfId="0"/>
    <xf fontId="2" fillId="0" borderId="0" numFmtId="0" xfId="0" applyFont="1" applyAlignment="1">
      <alignment horizontal="right" vertical="center"/>
    </xf>
    <xf fontId="3" fillId="0" borderId="0" numFmtId="0" xfId="0" applyFont="1" applyAlignment="1">
      <alignment horizontal="center" vertical="center"/>
    </xf>
    <xf fontId="4" fillId="0" borderId="0" numFmtId="0" xfId="0" applyFont="1" applyAlignment="1">
      <alignment horizontal="center" vertical="center"/>
    </xf>
    <xf fontId="5" fillId="0" borderId="0" numFmtId="0" xfId="0" applyFont="1" applyAlignment="1">
      <alignment horizontal="center" vertical="center"/>
    </xf>
    <xf fontId="6" fillId="0" borderId="0" numFmtId="0" xfId="0" applyFont="1"/>
    <xf fontId="7" fillId="2" borderId="1" numFmtId="0" xfId="0" applyFont="1" applyFill="1" applyBorder="1" applyAlignment="1">
      <alignment horizontal="right" vertical="center"/>
    </xf>
    <xf fontId="8" fillId="0" borderId="2" numFmtId="0" xfId="0" applyFont="1" applyBorder="1"/>
    <xf fontId="8" fillId="0" borderId="3" numFmtId="0" xfId="0" applyFont="1" applyBorder="1"/>
    <xf fontId="9" fillId="0" borderId="4" numFmtId="10" xfId="0" applyNumberFormat="1" applyFont="1" applyBorder="1" applyAlignment="1">
      <alignment horizontal="center" vertical="center"/>
    </xf>
    <xf fontId="10" fillId="0" borderId="0" numFmtId="0" xfId="0" applyFont="1" applyAlignment="1">
      <alignment horizontal="center"/>
    </xf>
    <xf fontId="11" fillId="2" borderId="5" numFmtId="0" xfId="0" applyFont="1" applyFill="1" applyBorder="1" applyAlignment="1">
      <alignment horizontal="center" vertical="center"/>
    </xf>
    <xf fontId="8" fillId="0" borderId="6" numFmtId="0" xfId="0" applyFont="1" applyBorder="1"/>
    <xf fontId="8" fillId="0" borderId="7" numFmtId="0" xfId="0" applyFont="1" applyBorder="1"/>
    <xf fontId="12" fillId="3" borderId="0" numFmtId="0" xfId="0" applyFont="1" applyFill="1" applyAlignment="1">
      <alignment horizontal="center" vertical="center"/>
    </xf>
    <xf fontId="5" fillId="3" borderId="0" numFmtId="0" xfId="0" applyFont="1" applyFill="1" applyAlignment="1">
      <alignment horizontal="center" vertical="center"/>
    </xf>
    <xf fontId="13" fillId="4" borderId="1" numFmtId="0" xfId="0" applyFont="1" applyFill="1" applyBorder="1" applyAlignment="1">
      <alignment horizontal="right" vertical="center"/>
    </xf>
    <xf fontId="11" fillId="0" borderId="4" numFmtId="9" xfId="0" applyNumberFormat="1" applyFont="1" applyBorder="1" applyAlignment="1">
      <alignment horizontal="center" vertical="center"/>
    </xf>
    <xf fontId="11" fillId="0" borderId="8" numFmtId="0" xfId="0" applyFont="1" applyBorder="1" applyAlignment="1">
      <alignment horizontal="center"/>
    </xf>
    <xf fontId="11" fillId="0" borderId="8" numFmtId="0" xfId="0" applyFont="1" applyBorder="1" applyAlignment="1">
      <alignment horizontal="left"/>
    </xf>
    <xf fontId="14" fillId="0" borderId="0" numFmtId="0" xfId="0" applyFont="1"/>
    <xf fontId="14" fillId="0" borderId="9" numFmtId="0" xfId="0" applyFont="1" applyBorder="1" applyAlignment="1">
      <alignment horizontal="center"/>
    </xf>
    <xf fontId="14" fillId="0" borderId="9" numFmtId="0" xfId="0" applyFont="1" applyBorder="1" applyAlignment="1">
      <alignment horizontal="left"/>
    </xf>
    <xf fontId="14" fillId="0" borderId="9" numFmtId="9" xfId="0" applyNumberFormat="1" applyFont="1" applyBorder="1" applyAlignment="1">
      <alignment horizontal="center"/>
    </xf>
    <xf fontId="15" fillId="2" borderId="5" numFmtId="0" xfId="0" applyFont="1" applyFill="1" applyBorder="1" applyAlignment="1">
      <alignment horizontal="center"/>
    </xf>
    <xf fontId="11" fillId="0" borderId="0" numFmtId="0" xfId="0" applyFont="1" applyAlignment="1">
      <alignment horizontal="center"/>
    </xf>
    <xf fontId="11" fillId="0" borderId="9" numFmtId="0" xfId="0" applyFont="1" applyBorder="1" applyAlignment="1">
      <alignment horizontal="center"/>
    </xf>
    <xf fontId="11" fillId="5" borderId="9" numFmtId="0" xfId="0" applyFont="1" applyFill="1" applyBorder="1" applyAlignment="1">
      <alignment horizontal="center"/>
    </xf>
    <xf fontId="16" fillId="6" borderId="9" numFmtId="0" xfId="0" applyFont="1" applyFill="1" applyBorder="1" applyAlignment="1">
      <alignment horizontal="center"/>
    </xf>
    <xf fontId="11" fillId="7" borderId="9" numFmtId="0" xfId="0" applyFont="1" applyFill="1" applyBorder="1" applyAlignment="1">
      <alignment horizontal="center"/>
    </xf>
    <xf fontId="17" fillId="8" borderId="9" numFmtId="0" xfId="0" applyFont="1" applyFill="1" applyBorder="1" applyAlignment="1">
      <alignment horizontal="center"/>
    </xf>
    <xf fontId="11" fillId="9" borderId="9" numFmtId="0" xfId="0" applyFont="1" applyFill="1" applyBorder="1" applyAlignment="1">
      <alignment horizontal="center"/>
    </xf>
    <xf fontId="18" fillId="3" borderId="0" numFmtId="0" xfId="0" applyFont="1" applyFill="1" applyAlignment="1">
      <alignment horizontal="center" textRotation="90" vertical="center" wrapText="1"/>
    </xf>
    <xf fontId="6" fillId="3" borderId="0" numFmtId="0" xfId="0" applyFont="1" applyFill="1" applyAlignment="1">
      <alignment horizontal="center"/>
    </xf>
    <xf fontId="6" fillId="5" borderId="10" numFmtId="0" xfId="0" applyFont="1" applyFill="1" applyBorder="1" applyAlignment="1">
      <alignment horizontal="center"/>
    </xf>
    <xf fontId="6" fillId="5" borderId="11" numFmtId="0" xfId="0" applyFont="1" applyFill="1" applyBorder="1" applyAlignment="1">
      <alignment horizontal="center"/>
    </xf>
    <xf fontId="18" fillId="0" borderId="12" numFmtId="0" xfId="0" applyFont="1" applyBorder="1" applyAlignment="1">
      <alignment horizontal="center" vertical="center"/>
    </xf>
    <xf fontId="14" fillId="3" borderId="0" numFmtId="0" xfId="0" applyFont="1" applyFill="1" applyAlignment="1">
      <alignment horizontal="center"/>
    </xf>
    <xf fontId="6" fillId="6" borderId="13" numFmtId="0" xfId="0" applyFont="1" applyFill="1" applyBorder="1" applyAlignment="1">
      <alignment horizontal="center"/>
    </xf>
    <xf fontId="6" fillId="6" borderId="0" numFmtId="0" xfId="0" applyFont="1" applyFill="1" applyAlignment="1">
      <alignment horizontal="center"/>
    </xf>
    <xf fontId="8" fillId="0" borderId="14" numFmtId="0" xfId="0" applyFont="1" applyBorder="1"/>
    <xf fontId="14" fillId="0" borderId="0" numFmtId="0" xfId="0" applyFont="1" applyAlignment="1">
      <alignment horizontal="center"/>
    </xf>
    <xf fontId="6" fillId="7" borderId="13" numFmtId="0" xfId="0" applyFont="1" applyFill="1" applyBorder="1" applyAlignment="1">
      <alignment horizontal="center"/>
    </xf>
    <xf fontId="6" fillId="7" borderId="0" numFmtId="0" xfId="0" applyFont="1" applyFill="1" applyAlignment="1">
      <alignment horizontal="center"/>
    </xf>
    <xf fontId="6" fillId="9" borderId="13" numFmtId="0" xfId="0" applyFont="1" applyFill="1" applyBorder="1" applyAlignment="1">
      <alignment horizontal="center"/>
    </xf>
    <xf fontId="6" fillId="9" borderId="0" numFmtId="0" xfId="0" applyFont="1" applyFill="1" applyAlignment="1">
      <alignment horizontal="center"/>
    </xf>
    <xf fontId="19" fillId="2" borderId="5" numFmtId="0" xfId="0" applyFont="1" applyFill="1" applyBorder="1" applyAlignment="1">
      <alignment horizontal="center"/>
    </xf>
    <xf fontId="20" fillId="8" borderId="15" numFmtId="0" xfId="0" applyFont="1" applyFill="1" applyBorder="1" applyAlignment="1">
      <alignment horizontal="center"/>
    </xf>
    <xf fontId="20" fillId="8" borderId="16" numFmtId="0" xfId="0" applyFont="1" applyFill="1" applyBorder="1" applyAlignment="1">
      <alignment horizontal="center"/>
    </xf>
    <xf fontId="8" fillId="0" borderId="8" numFmtId="0" xfId="0" applyFont="1" applyBorder="1"/>
    <xf fontId="21" fillId="10" borderId="9" numFmtId="0" xfId="0" applyFont="1" applyFill="1" applyBorder="1" applyAlignment="1">
      <alignment horizontal="center"/>
    </xf>
    <xf fontId="21" fillId="10" borderId="8" numFmtId="0" xfId="0" applyFont="1" applyFill="1" applyBorder="1" applyAlignment="1">
      <alignment horizontal="center"/>
    </xf>
    <xf fontId="16" fillId="10" borderId="9" numFmtId="0" xfId="0" applyFont="1" applyFill="1" applyBorder="1" applyAlignment="1">
      <alignment horizontal="center"/>
    </xf>
    <xf fontId="16" fillId="10" borderId="9" numFmtId="10" xfId="0" applyNumberFormat="1" applyFont="1" applyFill="1" applyBorder="1" applyAlignment="1">
      <alignment horizontal="center"/>
    </xf>
    <xf fontId="14" fillId="0" borderId="0" numFmtId="10" xfId="0" applyNumberFormat="1" applyFont="1"/>
    <xf fontId="22" fillId="3" borderId="0" numFmtId="0" xfId="0" applyFont="1" applyFill="1" applyAlignment="1">
      <alignment horizontal="center"/>
    </xf>
    <xf fontId="0" fillId="0" borderId="0" numFmtId="0" xfId="0"/>
    <xf fontId="23" fillId="0" borderId="0" numFmtId="0" xfId="0" applyFont="1" applyAlignment="1">
      <alignment horizontal="center" vertical="center" wrapText="1"/>
    </xf>
    <xf fontId="24" fillId="3" borderId="9" numFmtId="0" xfId="0" applyFont="1" applyFill="1" applyBorder="1" applyAlignment="1">
      <alignment horizontal="right"/>
    </xf>
    <xf fontId="14" fillId="3" borderId="5" numFmtId="0" xfId="0" applyFont="1" applyFill="1" applyBorder="1" applyAlignment="1">
      <alignment horizontal="center"/>
    </xf>
    <xf fontId="8" fillId="0" borderId="7" numFmtId="2" xfId="0" applyNumberFormat="1" applyFont="1" applyBorder="1"/>
    <xf fontId="11" fillId="11" borderId="9" numFmtId="0" xfId="0" applyFont="1" applyFill="1" applyBorder="1" applyAlignment="1">
      <alignment horizontal="center"/>
    </xf>
    <xf fontId="11" fillId="3" borderId="5" numFmtId="0" xfId="0" applyFont="1" applyFill="1" applyBorder="1" applyAlignment="1">
      <alignment horizontal="center"/>
    </xf>
    <xf fontId="1" fillId="3" borderId="0" numFmtId="0" xfId="1" applyFont="1" applyFill="1" applyAlignment="1">
      <alignment horizontal="center" vertical="center" wrapText="1"/>
    </xf>
    <xf fontId="11" fillId="0" borderId="0" numFmtId="0" xfId="0" applyFont="1" applyAlignment="1">
      <alignment horizontal="center" vertical="center" wrapText="1"/>
    </xf>
    <xf fontId="8" fillId="0" borderId="0" numFmtId="0" xfId="0" applyFont="1"/>
    <xf fontId="1" fillId="0" borderId="0" numFmtId="0" xfId="1" applyFont="1"/>
    <xf fontId="25" fillId="3" borderId="0" numFmtId="0" xfId="0" applyFont="1" applyFill="1" applyAlignment="1">
      <alignment horizontal="center"/>
    </xf>
    <xf fontId="20" fillId="3" borderId="0" numFmtId="0" xfId="0" applyFont="1" applyFill="1" applyAlignment="1">
      <alignment horizontal="center"/>
    </xf>
    <xf fontId="14" fillId="0" borderId="0" numFmtId="9" xfId="0" applyNumberFormat="1" applyFont="1"/>
    <xf fontId="14" fillId="3" borderId="0" numFmtId="0" xfId="0" applyFont="1" applyFill="1"/>
    <xf fontId="6" fillId="3" borderId="0" numFmtId="0" xfId="0" applyFont="1" applyFill="1"/>
    <xf fontId="26" fillId="3" borderId="0" numFmtId="0" xfId="0" applyFont="1" applyFill="1" applyAlignment="1">
      <alignment horizontal="center"/>
    </xf>
    <xf fontId="27" fillId="3" borderId="0" numFmtId="10" xfId="0" applyNumberFormat="1" applyFont="1" applyFill="1" applyAlignment="1">
      <alignment horizontal="center"/>
    </xf>
    <xf fontId="18" fillId="3" borderId="0" numFmtId="10" xfId="0" applyNumberFormat="1" applyFont="1" applyFill="1" applyAlignment="1">
      <alignment horizontal="center"/>
    </xf>
    <xf fontId="6" fillId="0" borderId="0" numFmtId="10" xfId="0" applyNumberFormat="1" applyFont="1"/>
    <xf fontId="6" fillId="0" borderId="0" numFmtId="9" xfId="0" applyNumberFormat="1" applyFont="1" applyAlignment="1">
      <alignment horizontal="center"/>
    </xf>
    <xf fontId="6" fillId="0" borderId="0" numFmtId="9" xfId="0" applyNumberFormat="1" applyFont="1"/>
    <xf fontId="14" fillId="0" borderId="0" numFmtId="0" xfId="0" applyFont="1" applyAlignment="1">
      <alignment horizontal="right" vertical="center" wrapText="1"/>
    </xf>
    <xf fontId="28" fillId="0" borderId="0" numFmtId="0" xfId="0" applyFont="1" applyAlignment="1">
      <alignment vertical="center" wrapText="1"/>
    </xf>
    <xf fontId="14" fillId="0" borderId="0" numFmtId="0" xfId="0" applyFont="1" applyAlignment="1">
      <alignment horizontal="center" vertical="center" wrapText="1"/>
    </xf>
    <xf fontId="14" fillId="0" borderId="0" numFmtId="0" xfId="0" applyFont="1" applyAlignment="1">
      <alignment vertical="center" wrapText="1"/>
    </xf>
    <xf fontId="29" fillId="11" borderId="13" numFmtId="0" xfId="0" applyFont="1" applyFill="1" applyBorder="1" applyAlignment="1">
      <alignment horizontal="center" vertical="center" wrapText="1"/>
    </xf>
    <xf fontId="28" fillId="11" borderId="0" numFmtId="0" xfId="0" applyFont="1" applyFill="1" applyAlignment="1">
      <alignment horizontal="right" vertical="center" wrapText="1"/>
    </xf>
    <xf fontId="28" fillId="11" borderId="0" numFmtId="0" xfId="0" applyFont="1" applyFill="1" applyAlignment="1">
      <alignment horizontal="left" vertical="center" wrapText="1"/>
    </xf>
    <xf fontId="29" fillId="11" borderId="0" numFmtId="49" xfId="0" applyNumberFormat="1" applyFont="1" applyFill="1" applyAlignment="1">
      <alignment horizontal="left" vertical="center" wrapText="1"/>
    </xf>
    <xf fontId="8" fillId="0" borderId="13" numFmtId="0" xfId="0" applyFont="1" applyBorder="1"/>
    <xf fontId="24" fillId="0" borderId="0" numFmtId="0" xfId="0" applyFont="1" applyAlignment="1">
      <alignment horizontal="center" vertical="center" wrapText="1"/>
    </xf>
    <xf fontId="30" fillId="4" borderId="0" numFmtId="0" xfId="0" applyFont="1" applyFill="1" applyAlignment="1">
      <alignment horizontal="center" vertical="center" wrapText="1"/>
    </xf>
    <xf fontId="31" fillId="4" borderId="0" numFmtId="0" xfId="0" applyFont="1" applyFill="1" applyAlignment="1">
      <alignment horizontal="center" vertical="center"/>
    </xf>
    <xf fontId="32" fillId="4" borderId="0" numFmtId="0" xfId="0" applyFont="1" applyFill="1" applyAlignment="1">
      <alignment horizontal="center" vertical="center" wrapText="1"/>
    </xf>
    <xf fontId="1" fillId="4" borderId="0" numFmtId="0" xfId="1" applyFont="1" applyFill="1" applyAlignment="1">
      <alignment horizontal="center" vertical="center" wrapText="1"/>
    </xf>
    <xf fontId="13" fillId="4" borderId="0" numFmtId="0" xfId="0" applyFont="1" applyFill="1"/>
    <xf fontId="28" fillId="0" borderId="16" numFmtId="0" xfId="0" applyFont="1" applyBorder="1" applyAlignment="1">
      <alignment vertical="center" wrapText="1"/>
    </xf>
    <xf fontId="14" fillId="0" borderId="16" numFmtId="0" xfId="0" applyFont="1" applyBorder="1" applyAlignment="1">
      <alignment horizontal="center" vertical="center" wrapText="1"/>
    </xf>
    <xf fontId="14" fillId="0" borderId="16" numFmtId="0" xfId="0" applyFont="1" applyBorder="1" applyAlignment="1">
      <alignment vertical="center" wrapText="1"/>
    </xf>
    <xf fontId="33" fillId="2" borderId="9" numFmtId="0" xfId="0" applyFont="1" applyFill="1" applyBorder="1" applyAlignment="1">
      <alignment horizontal="center" vertical="center" wrapText="1"/>
    </xf>
    <xf fontId="16" fillId="2" borderId="9" numFmtId="0" xfId="0" applyFont="1" applyFill="1" applyBorder="1" applyAlignment="1">
      <alignment horizontal="center" vertical="center" wrapText="1"/>
    </xf>
    <xf fontId="24" fillId="2" borderId="9" numFmtId="0" xfId="0" applyFont="1" applyFill="1" applyBorder="1" applyAlignment="1">
      <alignment horizontal="center" vertical="center" wrapText="1"/>
    </xf>
    <xf fontId="14" fillId="0" borderId="9" numFmtId="0" xfId="0" applyFont="1" applyBorder="1" applyAlignment="1">
      <alignment wrapText="1"/>
    </xf>
    <xf fontId="34" fillId="0" borderId="9" numFmtId="0" xfId="1" applyFont="1" applyBorder="1" applyAlignment="1">
      <alignment wrapText="1"/>
    </xf>
    <xf fontId="14" fillId="0" borderId="9" numFmtId="0" xfId="0" applyFont="1" applyBorder="1"/>
    <xf fontId="14" fillId="0" borderId="9" numFmtId="0" xfId="0" applyFont="1" applyBorder="1" applyAlignment="1">
      <alignment vertical="center" wrapText="1"/>
    </xf>
    <xf fontId="35" fillId="0" borderId="9" numFmtId="0" xfId="0" applyFont="1" applyBorder="1" applyAlignment="1">
      <alignment wrapText="1"/>
    </xf>
    <xf fontId="14" fillId="0" borderId="9" numFmtId="0" xfId="0" applyFont="1" applyBorder="1" applyAlignment="1">
      <alignment horizontal="left" vertical="center" wrapText="1"/>
    </xf>
    <xf fontId="14" fillId="0" borderId="0" numFmtId="0" xfId="0" applyFont="1" applyAlignment="1">
      <alignment wrapText="1"/>
    </xf>
    <xf fontId="14" fillId="0" borderId="0" numFmtId="0" xfId="0" applyFont="1" applyAlignment="1">
      <alignment horizontal="center" vertical="center"/>
    </xf>
    <xf fontId="36" fillId="0" borderId="17" numFmtId="0" xfId="0" applyFont="1" applyBorder="1" applyAlignment="1">
      <alignment textRotation="90" vertical="center"/>
    </xf>
    <xf fontId="36" fillId="0" borderId="18" numFmtId="0" xfId="0" applyFont="1" applyBorder="1" applyAlignment="1">
      <alignment vertical="center"/>
    </xf>
    <xf fontId="36" fillId="0" borderId="18" numFmtId="0" xfId="0" applyFont="1" applyBorder="1" applyAlignment="1">
      <alignment horizontal="center" vertical="center"/>
    </xf>
    <xf fontId="36" fillId="0" borderId="0" numFmtId="0" xfId="0" applyFont="1" applyAlignment="1">
      <alignment horizontal="center" vertical="center"/>
    </xf>
    <xf fontId="8" fillId="0" borderId="19" numFmtId="0" xfId="0" applyFont="1" applyBorder="1"/>
    <xf fontId="8" fillId="0" borderId="20" numFmtId="0" xfId="0" applyFont="1" applyBorder="1"/>
    <xf fontId="36" fillId="0" borderId="17" numFmtId="0" xfId="0" applyFont="1" applyBorder="1" applyAlignment="1">
      <alignment vertical="center"/>
    </xf>
    <xf fontId="36" fillId="0" borderId="21" numFmtId="0" xfId="0" applyFont="1" applyBorder="1" applyAlignment="1">
      <alignment vertical="center"/>
    </xf>
    <xf fontId="36" fillId="0" borderId="22" numFmtId="0" xfId="0" applyFont="1" applyBorder="1" applyAlignment="1">
      <alignment vertical="center"/>
    </xf>
    <xf fontId="36" fillId="0" borderId="23" numFmtId="0" xfId="0" applyFont="1" applyBorder="1" applyAlignment="1">
      <alignment horizontal="center" vertical="center"/>
    </xf>
    <xf fontId="37" fillId="4" borderId="24" numFmtId="0" xfId="0" applyFont="1" applyFill="1" applyBorder="1" applyAlignment="1">
      <alignment horizontal="center" vertical="center" wrapText="1"/>
    </xf>
    <xf fontId="8" fillId="0" borderId="25" numFmtId="0" xfId="0" applyFont="1" applyBorder="1"/>
    <xf fontId="8" fillId="0" borderId="26" numFmtId="0" xfId="0" applyFont="1" applyBorder="1"/>
    <xf fontId="36" fillId="0" borderId="0" numFmtId="0" xfId="0" applyFont="1" applyAlignment="1">
      <alignment vertical="center"/>
    </xf>
    <xf fontId="36" fillId="0" borderId="27" numFmtId="0" xfId="0" applyFont="1" applyBorder="1" applyAlignment="1">
      <alignment vertical="center"/>
    </xf>
    <xf fontId="36" fillId="0" borderId="28" numFmtId="0" xfId="0" applyFont="1" applyBorder="1" applyAlignment="1">
      <alignment horizontal="center" vertical="center"/>
    </xf>
    <xf fontId="8" fillId="0" borderId="28" numFmtId="0" xfId="0" applyFont="1" applyBorder="1"/>
    <xf fontId="8" fillId="0" borderId="23" numFmtId="0" xfId="0" applyFont="1" applyBorder="1"/>
    <xf fontId="38" fillId="2" borderId="9" numFmtId="0" xfId="0" applyFont="1" applyFill="1" applyBorder="1" applyAlignment="1">
      <alignment horizontal="center" textRotation="90" vertical="center"/>
    </xf>
    <xf fontId="16" fillId="2" borderId="26" numFmtId="0" xfId="0" applyFont="1" applyFill="1" applyBorder="1" applyAlignment="1">
      <alignment horizontal="center" textRotation="90" vertical="center"/>
    </xf>
    <xf fontId="16" fillId="2" borderId="29" numFmtId="0" xfId="0" applyFont="1" applyFill="1" applyBorder="1" applyAlignment="1">
      <alignment horizontal="center" textRotation="90" vertical="center"/>
    </xf>
    <xf fontId="16" fillId="2" borderId="29" numFmtId="0" xfId="0" applyFont="1" applyFill="1" applyBorder="1" applyAlignment="1">
      <alignment horizontal="center" textRotation="90" vertical="center" wrapText="1"/>
    </xf>
    <xf fontId="16" fillId="2" borderId="29" numFmtId="0" xfId="0" applyFont="1" applyFill="1" applyBorder="1" applyAlignment="1">
      <alignment horizontal="center" vertical="center" wrapText="1"/>
    </xf>
    <xf fontId="17" fillId="4" borderId="29" numFmtId="0" xfId="0" applyFont="1" applyFill="1" applyBorder="1" applyAlignment="1">
      <alignment vertical="center"/>
    </xf>
    <xf fontId="11" fillId="0" borderId="0" numFmtId="0" xfId="0" applyFont="1"/>
    <xf fontId="12" fillId="12" borderId="30" numFmtId="0" xfId="0" applyFont="1" applyFill="1" applyBorder="1" applyAlignment="1">
      <alignment horizontal="center" vertical="center"/>
    </xf>
    <xf fontId="39" fillId="11" borderId="31" numFmtId="0" xfId="0" applyFont="1" applyFill="1" applyBorder="1" applyAlignment="1">
      <alignment horizontal="center" textRotation="90" vertical="center" wrapText="1"/>
    </xf>
    <xf fontId="14" fillId="0" borderId="32" numFmtId="0" xfId="0" applyFont="1" applyBorder="1" applyAlignment="1">
      <alignment horizontal="center"/>
    </xf>
    <xf fontId="14" fillId="0" borderId="32" numFmtId="0" xfId="0" applyFont="1" applyBorder="1" applyAlignment="1">
      <alignment horizontal="center" vertical="center"/>
    </xf>
    <xf fontId="40" fillId="0" borderId="32" numFmtId="0" xfId="1" applyFont="1" applyBorder="1" applyAlignment="1">
      <alignment horizontal="center" vertical="center"/>
    </xf>
    <xf fontId="14" fillId="0" borderId="32" numFmtId="0" xfId="0" applyFont="1" applyBorder="1" applyAlignment="1">
      <alignment horizontal="left" vertical="center" wrapText="1"/>
    </xf>
    <xf fontId="14" fillId="0" borderId="32" numFmtId="0" xfId="0" applyFont="1" applyBorder="1" applyAlignment="1">
      <alignment horizontal="center" vertical="center" wrapText="1"/>
    </xf>
    <xf fontId="19" fillId="10" borderId="32" numFmtId="0" xfId="0" applyFont="1" applyFill="1" applyBorder="1" applyAlignment="1">
      <alignment vertical="center" wrapText="1"/>
    </xf>
    <xf fontId="19" fillId="10" borderId="32" numFmtId="0" xfId="0" applyFont="1" applyFill="1" applyBorder="1" applyAlignment="1">
      <alignment horizontal="center" vertical="center" wrapText="1"/>
    </xf>
    <xf fontId="21" fillId="10" borderId="32" numFmtId="0" xfId="0" applyFont="1" applyFill="1" applyBorder="1" applyAlignment="1">
      <alignment horizontal="center" vertical="center" wrapText="1"/>
    </xf>
    <xf fontId="14" fillId="0" borderId="0" numFmtId="0" xfId="0" applyFont="1" applyAlignment="1">
      <alignment vertical="center"/>
    </xf>
    <xf fontId="14" fillId="0" borderId="30" numFmtId="0" xfId="0" applyFont="1" applyBorder="1"/>
    <xf fontId="39" fillId="11" borderId="33" numFmtId="0" xfId="0" applyFont="1" applyFill="1" applyBorder="1" applyAlignment="1">
      <alignment horizontal="center" textRotation="90" vertical="center" wrapText="1"/>
    </xf>
    <xf fontId="19" fillId="10" borderId="32" numFmtId="20" xfId="0" applyNumberFormat="1" applyFont="1" applyFill="1" applyBorder="1" applyAlignment="1">
      <alignment vertical="center" wrapText="1"/>
    </xf>
    <xf fontId="41" fillId="0" borderId="9" numFmtId="0" xfId="0" applyFont="1" applyBorder="1" applyAlignment="1">
      <alignment horizontal="center" wrapText="1"/>
    </xf>
    <xf fontId="42" fillId="0" borderId="9" numFmtId="0" xfId="0" applyFont="1" applyBorder="1" applyAlignment="1">
      <alignment horizontal="center" wrapText="1"/>
    </xf>
    <xf fontId="43" fillId="0" borderId="9" numFmtId="49" xfId="0" applyNumberFormat="1" applyFont="1" applyBorder="1" applyAlignment="1">
      <alignment horizontal="center" wrapText="1"/>
    </xf>
    <xf fontId="44" fillId="0" borderId="34" numFmtId="0" xfId="0" applyFont="1" applyBorder="1" applyAlignment="1">
      <alignment horizontal="center" vertical="center" wrapText="1"/>
    </xf>
    <xf fontId="8" fillId="0" borderId="35" numFmtId="0" xfId="0" applyFont="1" applyBorder="1"/>
    <xf fontId="8" fillId="0" borderId="36" numFmtId="0" xfId="0" applyFont="1" applyBorder="1"/>
    <xf fontId="44" fillId="0" borderId="0" numFmtId="0" xfId="0" applyFont="1" applyAlignment="1">
      <alignment horizontal="center" vertical="center" wrapText="1"/>
    </xf>
    <xf fontId="14" fillId="0" borderId="37" numFmtId="0" xfId="0" applyFont="1" applyBorder="1" applyAlignment="1">
      <alignment horizontal="center" vertical="center"/>
    </xf>
    <xf fontId="17" fillId="4" borderId="38" numFmtId="0" xfId="0" applyFont="1" applyFill="1" applyBorder="1" applyAlignment="1">
      <alignment horizontal="center" textRotation="90" vertical="center" wrapText="1"/>
    </xf>
    <xf fontId="17" fillId="4" borderId="39" numFmtId="0" xfId="0" applyFont="1" applyFill="1" applyBorder="1" applyAlignment="1">
      <alignment horizontal="center" textRotation="90" vertical="center" wrapText="1"/>
    </xf>
    <xf fontId="17" fillId="4" borderId="40" numFmtId="0" xfId="0" applyFont="1" applyFill="1" applyBorder="1" applyAlignment="1">
      <alignment horizontal="center" textRotation="90" vertical="center" wrapText="1"/>
    </xf>
    <xf fontId="14" fillId="0" borderId="37" numFmtId="0" xfId="0" applyFont="1" applyBorder="1" applyAlignment="1">
      <alignment horizontal="center" vertical="center" wrapText="1"/>
    </xf>
    <xf fontId="14" fillId="0" borderId="41" numFmtId="0" xfId="0" applyFont="1" applyBorder="1" applyAlignment="1">
      <alignment horizontal="center" vertical="center" wrapText="1"/>
    </xf>
    <xf fontId="14" fillId="0" borderId="30" numFmtId="0" xfId="0" applyFont="1" applyBorder="1" applyAlignment="1">
      <alignment horizontal="center" vertical="center"/>
    </xf>
    <xf fontId="14" fillId="0" borderId="42" numFmtId="0" xfId="0" applyFont="1" applyBorder="1" applyAlignment="1">
      <alignment horizontal="center" vertical="center"/>
    </xf>
    <xf fontId="14" fillId="0" borderId="41" numFmtId="0" xfId="0" applyFont="1" applyBorder="1" applyAlignment="1">
      <alignment horizontal="center" vertical="center"/>
    </xf>
    <xf fontId="19" fillId="10" borderId="30" numFmtId="0" xfId="0" applyFont="1" applyFill="1" applyBorder="1" applyAlignment="1">
      <alignment horizontal="center" vertical="center"/>
    </xf>
    <xf fontId="36" fillId="0" borderId="41" numFmtId="0" xfId="0" applyFont="1" applyBorder="1" applyAlignment="1">
      <alignment horizontal="center" vertical="center"/>
    </xf>
    <xf fontId="14" fillId="0" borderId="43" numFmtId="0" xfId="0" applyFont="1" applyBorder="1" applyAlignment="1">
      <alignment horizontal="center" vertical="center" wrapText="1"/>
    </xf>
    <xf fontId="14" fillId="0" borderId="44" numFmtId="0" xfId="0" applyFont="1" applyBorder="1" applyAlignment="1">
      <alignment horizontal="center" vertical="center"/>
    </xf>
    <xf fontId="14" fillId="0" borderId="45" numFmtId="0" xfId="0" applyFont="1" applyBorder="1" applyAlignment="1">
      <alignment horizontal="center" vertical="center"/>
    </xf>
    <xf fontId="14" fillId="0" borderId="46" numFmtId="0" xfId="0" applyFont="1" applyBorder="1" applyAlignment="1">
      <alignment horizontal="center" vertical="center"/>
    </xf>
    <xf fontId="19" fillId="10" borderId="47" numFmtId="0" xfId="0" applyFont="1" applyFill="1" applyBorder="1" applyAlignment="1">
      <alignment horizontal="center" vertical="center"/>
    </xf>
    <xf fontId="14" fillId="0" borderId="48" numFmtId="0" xfId="0" applyFont="1" applyBorder="1" applyAlignment="1">
      <alignment horizontal="center" vertical="center"/>
    </xf>
    <xf fontId="14" fillId="0" borderId="46" numFmtId="0" xfId="0" applyFont="1" applyBorder="1" applyAlignment="1">
      <alignment horizontal="center"/>
    </xf>
    <xf fontId="14" fillId="0" borderId="47" numFmtId="0" xfId="0" applyFont="1" applyBorder="1" applyAlignment="1">
      <alignment horizontal="center" vertical="center"/>
    </xf>
    <xf fontId="36" fillId="6" borderId="18" numFmtId="0" xfId="0" applyFont="1" applyFill="1" applyBorder="1" applyAlignment="1">
      <alignment horizontal="center" vertical="center"/>
    </xf>
    <xf fontId="36" fillId="0" borderId="21" numFmtId="0" xfId="0" applyFont="1" applyBorder="1" applyAlignment="1">
      <alignment vertical="center" wrapText="1"/>
    </xf>
    <xf fontId="36" fillId="0" borderId="22" numFmtId="0" xfId="0" applyFont="1" applyBorder="1" applyAlignment="1">
      <alignment vertical="center" wrapText="1"/>
    </xf>
    <xf fontId="36" fillId="0" borderId="23" numFmtId="0" xfId="0" applyFont="1" applyBorder="1" applyAlignment="1">
      <alignment horizontal="center" vertical="center" wrapText="1"/>
    </xf>
    <xf fontId="45" fillId="0" borderId="0" numFmtId="0" xfId="0" applyFont="1" applyAlignment="1">
      <alignment vertical="center" wrapText="1"/>
    </xf>
    <xf fontId="46" fillId="0" borderId="0" numFmtId="49" xfId="0" applyNumberFormat="1" applyFont="1" applyAlignment="1">
      <alignment vertical="center" wrapText="1"/>
    </xf>
    <xf fontId="46" fillId="0" borderId="0" numFmtId="0" xfId="0" applyFont="1" applyAlignment="1">
      <alignment vertical="center" wrapText="1"/>
    </xf>
    <xf fontId="47" fillId="0" borderId="0" numFmtId="0" xfId="0" applyFont="1" applyAlignment="1">
      <alignment horizontal="center" vertical="center" wrapText="1"/>
    </xf>
    <xf fontId="47" fillId="0" borderId="0" numFmtId="0" xfId="0" applyFont="1" applyAlignment="1">
      <alignment vertical="center" wrapText="1"/>
    </xf>
    <xf fontId="47" fillId="0" borderId="0" numFmtId="0" xfId="0" applyFont="1" applyAlignment="1">
      <alignment vertical="center"/>
    </xf>
    <xf fontId="15" fillId="11" borderId="0" numFmtId="0" xfId="0" applyFont="1" applyFill="1" applyAlignment="1">
      <alignment horizontal="center" vertical="center"/>
    </xf>
    <xf fontId="14" fillId="2" borderId="49" numFmtId="49" xfId="0" applyNumberFormat="1" applyFont="1" applyFill="1" applyBorder="1" applyAlignment="1">
      <alignment horizontal="center" textRotation="90" vertical="center" wrapText="1"/>
    </xf>
    <xf fontId="14" fillId="2" borderId="49" numFmtId="49" xfId="0" applyNumberFormat="1" applyFont="1" applyFill="1" applyBorder="1" applyAlignment="1">
      <alignment horizontal="center" vertical="center" wrapText="1"/>
    </xf>
    <xf fontId="14" fillId="2" borderId="49" numFmtId="0" xfId="0" applyFont="1" applyFill="1" applyBorder="1" applyAlignment="1">
      <alignment horizontal="center" textRotation="90" vertical="center" wrapText="1"/>
    </xf>
    <xf fontId="11" fillId="2" borderId="50" numFmtId="0" xfId="0" applyFont="1" applyFill="1" applyBorder="1" applyAlignment="1">
      <alignment horizontal="center" textRotation="90" vertical="center" wrapText="1"/>
    </xf>
    <xf fontId="14" fillId="2" borderId="51" numFmtId="0" xfId="0" applyFont="1" applyFill="1" applyBorder="1" applyAlignment="1">
      <alignment horizontal="center" vertical="center" wrapText="1"/>
    </xf>
    <xf fontId="14" fillId="2" borderId="52" numFmtId="0" xfId="0" applyFont="1" applyFill="1" applyBorder="1" applyAlignment="1">
      <alignment horizontal="center" vertical="center" wrapText="1"/>
    </xf>
    <xf fontId="8" fillId="0" borderId="53" numFmtId="0" xfId="0" applyFont="1" applyBorder="1"/>
    <xf fontId="14" fillId="2" borderId="29" numFmtId="0" xfId="0" applyFont="1" applyFill="1" applyBorder="1" applyAlignment="1">
      <alignment horizontal="right" vertical="center" wrapText="1"/>
    </xf>
    <xf fontId="14" fillId="2" borderId="29" numFmtId="0" xfId="0" applyFont="1" applyFill="1" applyBorder="1" applyAlignment="1">
      <alignment horizontal="center" vertical="center" wrapText="1"/>
    </xf>
    <xf fontId="8" fillId="0" borderId="54" numFmtId="0" xfId="0" applyFont="1" applyBorder="1"/>
    <xf fontId="14" fillId="2" borderId="29" numFmtId="10" xfId="0" applyNumberFormat="1" applyFont="1" applyFill="1" applyBorder="1" applyAlignment="1">
      <alignment horizontal="center" vertical="center" wrapText="1"/>
    </xf>
    <xf fontId="8" fillId="0" borderId="55" numFmtId="0" xfId="0" applyFont="1" applyBorder="1"/>
    <xf fontId="45" fillId="0" borderId="0" numFmtId="0" xfId="0" applyFont="1" applyAlignment="1">
      <alignment horizontal="center" vertical="center" wrapText="1"/>
    </xf>
    <xf fontId="48" fillId="0" borderId="0" numFmtId="164" xfId="0" applyNumberFormat="1" applyFont="1" applyAlignment="1">
      <alignment horizontal="center" vertical="center" wrapText="1"/>
    </xf>
    <xf fontId="46" fillId="0" borderId="0" numFmtId="0" xfId="0" applyFont="1" applyAlignment="1">
      <alignment horizontal="center" vertical="center" wrapText="1"/>
    </xf>
    <xf fontId="49" fillId="10" borderId="0" numFmtId="0" xfId="0" applyFont="1" applyFill="1" applyAlignment="1">
      <alignment horizontal="center" vertical="center" wrapText="1"/>
    </xf>
    <xf fontId="49" fillId="10" borderId="0" numFmtId="0" xfId="0" applyFont="1" applyFill="1" applyAlignment="1">
      <alignment vertical="center" wrapText="1"/>
    </xf>
    <xf fontId="50" fillId="0" borderId="0" numFmtId="0" xfId="0" applyFont="1" applyAlignment="1">
      <alignment horizontal="center" vertical="center" wrapText="1"/>
    </xf>
    <xf fontId="50" fillId="10" borderId="0" numFmtId="0" xfId="0" applyFont="1" applyFill="1" applyAlignment="1">
      <alignment horizontal="center" vertical="center" wrapText="1"/>
    </xf>
    <xf fontId="51" fillId="10" borderId="55" numFmtId="0" xfId="0" applyFont="1" applyFill="1" applyBorder="1" applyAlignment="1">
      <alignment horizontal="left" vertical="center" wrapText="1"/>
    </xf>
    <xf fontId="15" fillId="11" borderId="56" numFmtId="0" xfId="0" applyFont="1" applyFill="1" applyBorder="1" applyAlignment="1">
      <alignment horizontal="center" textRotation="90" vertical="center" wrapText="1"/>
    </xf>
    <xf fontId="38" fillId="0" borderId="9" numFmtId="49" xfId="0" applyNumberFormat="1" applyFont="1" applyBorder="1" applyAlignment="1">
      <alignment horizontal="center" vertical="center" wrapText="1"/>
    </xf>
    <xf fontId="22" fillId="0" borderId="9" numFmtId="0" xfId="0" applyFont="1" applyBorder="1" applyAlignment="1">
      <alignment horizontal="center" vertical="center" wrapText="1"/>
    </xf>
    <xf fontId="22" fillId="0" borderId="9" numFmtId="0" xfId="0" applyFont="1" applyBorder="1" applyAlignment="1">
      <alignment vertical="center" wrapText="1"/>
    </xf>
    <xf fontId="22" fillId="0" borderId="5" numFmtId="0" xfId="0" applyFont="1" applyBorder="1" applyAlignment="1">
      <alignment horizontal="center" vertical="center" wrapText="1"/>
    </xf>
    <xf fontId="52" fillId="0" borderId="7" numFmtId="0" xfId="0" applyFont="1" applyBorder="1" applyAlignment="1">
      <alignment horizontal="center" vertical="center" wrapText="1"/>
    </xf>
    <xf fontId="52" fillId="0" borderId="57" numFmtId="0" xfId="0" applyFont="1" applyBorder="1" applyAlignment="1">
      <alignment horizontal="center" vertical="center" wrapText="1"/>
    </xf>
    <xf fontId="52" fillId="10" borderId="5" numFmtId="0" xfId="0" applyFont="1" applyFill="1" applyBorder="1" applyAlignment="1">
      <alignment horizontal="center" vertical="center" wrapText="1"/>
    </xf>
    <xf fontId="52" fillId="10" borderId="9" numFmtId="0" xfId="0" applyFont="1" applyFill="1" applyBorder="1" applyAlignment="1">
      <alignment horizontal="center" vertical="center" wrapText="1"/>
    </xf>
    <xf fontId="51" fillId="10" borderId="58" numFmtId="0" xfId="0" applyFont="1" applyFill="1" applyBorder="1" applyAlignment="1">
      <alignment horizontal="left" vertical="center" wrapText="1"/>
    </xf>
    <xf fontId="8" fillId="0" borderId="59" numFmtId="0" xfId="0" applyFont="1" applyBorder="1"/>
    <xf fontId="52" fillId="0" borderId="6" numFmtId="0" xfId="0" applyFont="1" applyBorder="1" applyAlignment="1">
      <alignment horizontal="center" vertical="center" wrapText="1"/>
    </xf>
    <xf fontId="52" fillId="0" borderId="9" numFmtId="0" xfId="0" applyFont="1" applyBorder="1" applyAlignment="1">
      <alignment horizontal="center" vertical="center" wrapText="1"/>
    </xf>
    <xf fontId="52" fillId="0" borderId="5" numFmtId="0" xfId="0" applyFont="1" applyBorder="1" applyAlignment="1">
      <alignment horizontal="center" vertical="center" wrapText="1"/>
    </xf>
    <xf fontId="53" fillId="0" borderId="9" numFmtId="0" xfId="0" applyFont="1" applyBorder="1" applyAlignment="1">
      <alignment vertical="center" wrapText="1"/>
    </xf>
    <xf fontId="22" fillId="10" borderId="9" numFmtId="0" xfId="0" applyFont="1" applyFill="1" applyBorder="1" applyAlignment="1">
      <alignment horizontal="center" vertical="center" wrapText="1"/>
    </xf>
    <xf fontId="8" fillId="0" borderId="60" numFmtId="0" xfId="0" applyFont="1" applyBorder="1"/>
    <xf fontId="22" fillId="10" borderId="12" numFmtId="0" xfId="0" applyFont="1" applyFill="1" applyBorder="1" applyAlignment="1">
      <alignment horizontal="center" vertical="center" wrapText="1"/>
    </xf>
    <xf fontId="22" fillId="10" borderId="13" numFmtId="0" xfId="0" applyFont="1" applyFill="1" applyBorder="1" applyAlignment="1">
      <alignment horizontal="center" vertical="center" wrapText="1"/>
    </xf>
    <xf fontId="52" fillId="10" borderId="10" numFmtId="0" xfId="0" applyFont="1" applyFill="1" applyBorder="1" applyAlignment="1">
      <alignment horizontal="center" vertical="center" wrapText="1"/>
    </xf>
    <xf fontId="22" fillId="10" borderId="61" numFmtId="0" xfId="0" applyFont="1" applyFill="1" applyBorder="1" applyAlignment="1">
      <alignment horizontal="center" vertical="center" wrapText="1"/>
    </xf>
    <xf fontId="22" fillId="10" borderId="10" numFmtId="0" xfId="0" applyFont="1" applyFill="1" applyBorder="1" applyAlignment="1">
      <alignment horizontal="center" vertical="center" wrapText="1"/>
    </xf>
    <xf fontId="52" fillId="10" borderId="61" numFmtId="0" xfId="0" applyFont="1" applyFill="1" applyBorder="1" applyAlignment="1">
      <alignment horizontal="center" vertical="center" wrapText="1"/>
    </xf>
    <xf fontId="52" fillId="10" borderId="62" numFmtId="0" xfId="0" applyFont="1" applyFill="1" applyBorder="1" applyAlignment="1">
      <alignment horizontal="center" vertical="center" wrapText="1"/>
    </xf>
    <xf fontId="22" fillId="0" borderId="63" numFmtId="0" xfId="0" applyFont="1" applyBorder="1" applyAlignment="1">
      <alignment horizontal="center" vertical="center" wrapText="1"/>
    </xf>
    <xf fontId="22" fillId="10" borderId="64" numFmtId="0" xfId="0" applyFont="1" applyFill="1" applyBorder="1" applyAlignment="1">
      <alignment horizontal="center" vertical="center" wrapText="1"/>
    </xf>
    <xf fontId="51" fillId="0" borderId="65" numFmtId="0" xfId="0" applyFont="1" applyBorder="1" applyAlignment="1">
      <alignment horizontal="left" vertical="center" wrapText="1"/>
    </xf>
    <xf fontId="22" fillId="0" borderId="61" numFmtId="0" xfId="0" applyFont="1" applyBorder="1" applyAlignment="1">
      <alignment horizontal="center" vertical="center" wrapText="1"/>
    </xf>
    <xf fontId="51" fillId="0" borderId="66" numFmtId="0" xfId="0" applyFont="1" applyBorder="1" applyAlignment="1">
      <alignment vertical="center" wrapText="1"/>
    </xf>
    <xf fontId="22" fillId="10" borderId="63" numFmtId="0" xfId="0" applyFont="1" applyFill="1" applyBorder="1" applyAlignment="1">
      <alignment horizontal="center" vertical="center" wrapText="1"/>
    </xf>
    <xf fontId="22" fillId="10" borderId="5" numFmtId="0" xfId="0" applyFont="1" applyFill="1" applyBorder="1" applyAlignment="1">
      <alignment horizontal="center" vertical="center" wrapText="1"/>
    </xf>
    <xf fontId="22" fillId="10" borderId="62" numFmtId="0" xfId="0" applyFont="1" applyFill="1" applyBorder="1" applyAlignment="1">
      <alignment horizontal="center" vertical="center" wrapText="1"/>
    </xf>
    <xf fontId="52" fillId="0" borderId="67" numFmtId="0" xfId="0" applyFont="1" applyBorder="1" applyAlignment="1">
      <alignment horizontal="center" vertical="center" wrapText="1"/>
    </xf>
    <xf fontId="52" fillId="0" borderId="68" numFmtId="0" xfId="0" applyFont="1" applyBorder="1" applyAlignment="1">
      <alignment horizontal="center" vertical="center" wrapText="1"/>
    </xf>
    <xf fontId="52" fillId="0" borderId="69" numFmtId="0" xfId="0" applyFont="1" applyBorder="1" applyAlignment="1">
      <alignment horizontal="center" vertical="center" wrapText="1"/>
    </xf>
    <xf fontId="22" fillId="0" borderId="64" numFmtId="0" xfId="0" applyFont="1" applyBorder="1" applyAlignment="1">
      <alignment horizontal="center" vertical="center" wrapText="1"/>
    </xf>
    <xf fontId="51" fillId="0" borderId="58" numFmtId="0" xfId="0" applyFont="1" applyBorder="1" applyAlignment="1">
      <alignment horizontal="left" vertical="center" wrapText="1"/>
    </xf>
    <xf fontId="22" fillId="0" borderId="62" numFmtId="0" xfId="0" applyFont="1" applyBorder="1" applyAlignment="1">
      <alignment horizontal="center" vertical="center" wrapText="1"/>
    </xf>
    <xf fontId="51" fillId="0" borderId="70" numFmtId="0" xfId="0" applyFont="1" applyBorder="1" applyAlignment="1">
      <alignment horizontal="left" vertical="center" wrapText="1"/>
    </xf>
    <xf fontId="51" fillId="10" borderId="65" numFmtId="0" xfId="0" applyFont="1" applyFill="1" applyBorder="1" applyAlignment="1">
      <alignment horizontal="left" vertical="center" wrapText="1"/>
    </xf>
    <xf fontId="51" fillId="10" borderId="58" numFmtId="0" xfId="0" applyFont="1" applyFill="1" applyBorder="1" applyAlignment="1">
      <alignment horizontal="center" vertical="center" wrapText="1"/>
    </xf>
    <xf fontId="51" fillId="10" borderId="70" numFmtId="0" xfId="0" applyFont="1" applyFill="1" applyBorder="1" applyAlignment="1">
      <alignment horizontal="left" vertical="center" wrapText="1"/>
    </xf>
    <xf fontId="51" fillId="10" borderId="65" numFmtId="0" xfId="0" applyFont="1" applyFill="1" applyBorder="1" applyAlignment="1">
      <alignment horizontal="center" vertical="center" wrapText="1"/>
    </xf>
    <xf fontId="8" fillId="0" borderId="71" numFmtId="0" xfId="0" applyFont="1" applyBorder="1"/>
    <xf fontId="22" fillId="0" borderId="7" numFmtId="0" xfId="0" applyFont="1" applyBorder="1" applyAlignment="1">
      <alignment horizontal="center" vertical="center" wrapText="1"/>
    </xf>
    <xf fontId="51" fillId="10" borderId="72" numFmtId="0" xfId="0" applyFont="1" applyFill="1" applyBorder="1" applyAlignment="1">
      <alignment horizontal="left" vertical="center" wrapText="1"/>
    </xf>
    <xf fontId="1" fillId="0" borderId="9" numFmtId="0" xfId="1" applyFont="1" applyBorder="1" applyAlignment="1">
      <alignment vertical="center" wrapText="1"/>
    </xf>
    <xf fontId="51" fillId="0" borderId="72" numFmtId="0" xfId="0" applyFont="1" applyBorder="1" applyAlignment="1">
      <alignment horizontal="left" vertical="center" wrapText="1"/>
    </xf>
    <xf fontId="51" fillId="10" borderId="73" numFmtId="0" xfId="0" applyFont="1" applyFill="1" applyBorder="1" applyAlignment="1">
      <alignment horizontal="left" vertical="center" wrapText="1"/>
    </xf>
    <xf fontId="51" fillId="10" borderId="74" numFmtId="0" xfId="0" applyFont="1" applyFill="1" applyBorder="1" applyAlignment="1">
      <alignment horizontal="left" vertical="center" wrapText="1"/>
    </xf>
    <xf fontId="51" fillId="10" borderId="75" numFmtId="0" xfId="0" applyFont="1" applyFill="1" applyBorder="1" applyAlignment="1">
      <alignment horizontal="left" vertical="center" wrapText="1"/>
    </xf>
    <xf fontId="51" fillId="10" borderId="76" numFmtId="0" xfId="0" applyFont="1" applyFill="1" applyBorder="1" applyAlignment="1">
      <alignment horizontal="left" vertical="center" wrapText="1"/>
    </xf>
    <xf fontId="51" fillId="10" borderId="77" numFmtId="0" xfId="0" applyFont="1" applyFill="1" applyBorder="1" applyAlignment="1">
      <alignment horizontal="left" vertical="center" wrapText="1"/>
    </xf>
    <xf fontId="51" fillId="10" borderId="78" numFmtId="0" xfId="0" applyFont="1" applyFill="1" applyBorder="1" applyAlignment="1">
      <alignment horizontal="left" vertical="center" wrapText="1"/>
    </xf>
    <xf fontId="54" fillId="0" borderId="79" numFmtId="0" xfId="0" applyFont="1" applyBorder="1" applyAlignment="1">
      <alignment horizontal="center" vertical="center" wrapText="1"/>
    </xf>
    <xf fontId="54" fillId="0" borderId="76" numFmtId="0" xfId="0" applyFont="1" applyBorder="1" applyAlignment="1">
      <alignment horizontal="center" vertical="center" wrapText="1"/>
    </xf>
    <xf fontId="51" fillId="0" borderId="0" numFmtId="0" xfId="0" applyFont="1" applyAlignment="1">
      <alignment vertical="center" wrapText="1"/>
    </xf>
    <xf fontId="45" fillId="0" borderId="0" numFmtId="0" xfId="0" applyFont="1"/>
    <xf fontId="36" fillId="0" borderId="12" numFmtId="0" xfId="0" applyFont="1" applyBorder="1" applyAlignment="1">
      <alignment horizontal="center" vertical="center" wrapText="1"/>
    </xf>
    <xf fontId="36" fillId="0" borderId="7" numFmtId="49" xfId="0" applyNumberFormat="1" applyFont="1" applyBorder="1" applyAlignment="1">
      <alignment horizontal="center" vertical="center" wrapText="1"/>
    </xf>
    <xf fontId="36" fillId="0" borderId="9" numFmtId="0" xfId="0" applyFont="1" applyBorder="1" applyAlignment="1">
      <alignment horizontal="center" vertical="center" wrapText="1"/>
    </xf>
    <xf fontId="19" fillId="10" borderId="0" numFmtId="0" xfId="0" applyFont="1" applyFill="1" applyAlignment="1">
      <alignment horizontal="center" vertical="center"/>
    </xf>
    <xf fontId="19" fillId="10" borderId="0" numFmtId="49" xfId="0" applyNumberFormat="1" applyFont="1" applyFill="1" applyAlignment="1">
      <alignment horizontal="center"/>
    </xf>
    <xf fontId="19" fillId="10" borderId="0" numFmtId="0" xfId="0" applyFont="1" applyFill="1" applyAlignment="1">
      <alignment horizontal="center"/>
    </xf>
    <xf fontId="55" fillId="10" borderId="0" numFmtId="0" xfId="0" applyFont="1" applyFill="1"/>
    <xf fontId="21" fillId="10" borderId="0" numFmtId="0" xfId="0" applyFont="1" applyFill="1" applyAlignment="1">
      <alignment horizontal="center"/>
    </xf>
    <xf fontId="36" fillId="0" borderId="14" numFmtId="0" xfId="0" applyFont="1" applyBorder="1" applyAlignment="1">
      <alignment horizontal="center" vertical="center" wrapText="1"/>
    </xf>
    <xf fontId="28" fillId="0" borderId="9" numFmtId="0" xfId="0" applyFont="1" applyBorder="1" applyAlignment="1">
      <alignment horizontal="center"/>
    </xf>
    <xf fontId="24" fillId="0" borderId="9" numFmtId="0" xfId="0" applyFont="1" applyBorder="1" applyAlignment="1">
      <alignment horizontal="center"/>
    </xf>
    <xf fontId="33" fillId="10" borderId="9" numFmtId="0" xfId="0" applyFont="1" applyFill="1" applyBorder="1" applyAlignment="1">
      <alignment horizontal="center"/>
    </xf>
    <xf fontId="24" fillId="0" borderId="9" numFmtId="0" xfId="0" applyFont="1" applyBorder="1" applyAlignment="1">
      <alignment horizontal="right"/>
    </xf>
    <xf fontId="28" fillId="0" borderId="0" numFmtId="0" xfId="0" applyFont="1"/>
    <xf fontId="24" fillId="0" borderId="9" numFmtId="0" xfId="0" applyFont="1" applyBorder="1"/>
    <xf fontId="24" fillId="0" borderId="9" numFmtId="10" xfId="0" applyNumberFormat="1" applyFont="1" applyBorder="1" applyAlignment="1">
      <alignment horizontal="center"/>
    </xf>
    <xf fontId="24" fillId="0" borderId="0" numFmtId="0" xfId="0" applyFont="1" applyAlignment="1">
      <alignment horizontal="center"/>
    </xf>
    <xf fontId="24" fillId="0" borderId="0" numFmtId="10" xfId="0" applyNumberFormat="1" applyFont="1" applyAlignment="1">
      <alignment horizontal="center"/>
    </xf>
    <xf fontId="28" fillId="0" borderId="0" numFmtId="0" xfId="0" applyFont="1" applyAlignment="1">
      <alignment horizontal="center"/>
    </xf>
    <xf fontId="28" fillId="0" borderId="0" numFmtId="10" xfId="0" applyNumberFormat="1" applyFont="1" applyAlignment="1">
      <alignment horizontal="center"/>
    </xf>
    <xf fontId="24" fillId="13" borderId="5" numFmtId="0" xfId="0" applyFont="1" applyFill="1" applyBorder="1" applyAlignment="1">
      <alignment horizontal="center"/>
    </xf>
    <xf fontId="24" fillId="13" borderId="9" numFmtId="0" xfId="0" applyFont="1" applyFill="1" applyBorder="1" applyAlignment="1">
      <alignment horizontal="center"/>
    </xf>
    <xf fontId="28" fillId="0" borderId="5" numFmtId="0" xfId="0" applyFont="1" applyBorder="1"/>
    <xf fontId="28" fillId="0" borderId="7" numFmtId="0" xfId="0" applyFont="1" applyBorder="1"/>
    <xf fontId="28" fillId="0" borderId="0" numFmtId="0" xfId="0" applyFont="1" applyAlignment="1">
      <alignment horizontal="center" vertical="center"/>
    </xf>
    <xf fontId="36" fillId="0" borderId="8" numFmtId="0" xfId="0" applyFont="1" applyBorder="1" applyAlignment="1">
      <alignment horizontal="center" vertical="center" wrapText="1"/>
    </xf>
    <xf fontId="33" fillId="0" borderId="0" numFmtId="0" xfId="0" applyFont="1" applyAlignment="1">
      <alignment horizontal="left"/>
    </xf>
    <xf fontId="56" fillId="0" borderId="0" numFmtId="0" xfId="0" applyFont="1" applyAlignment="1">
      <alignment horizontal="center" vertical="center"/>
    </xf>
    <xf fontId="14" fillId="0" borderId="0" numFmtId="49" xfId="0" applyNumberFormat="1" applyFont="1"/>
    <xf fontId="19" fillId="10" borderId="0" numFmtId="0" xfId="0" applyFont="1" applyFill="1"/>
    <xf fontId="14" fillId="0" borderId="12" numFmtId="0" xfId="0" applyFont="1" applyBorder="1" applyAlignment="1">
      <alignment horizontal="center" vertical="center"/>
    </xf>
    <xf fontId="57" fillId="9" borderId="5" numFmtId="0" xfId="0" applyFont="1" applyFill="1" applyBorder="1" applyAlignment="1">
      <alignment horizontal="center" vertical="center" wrapText="1"/>
    </xf>
    <xf fontId="22" fillId="0" borderId="0" numFmtId="0" xfId="0" applyFont="1" applyAlignment="1">
      <alignment horizontal="center" vertical="center"/>
    </xf>
    <xf fontId="58" fillId="10" borderId="0" numFmtId="0" xfId="0" applyFont="1" applyFill="1" applyAlignment="1">
      <alignment horizontal="center" vertical="center"/>
    </xf>
    <xf fontId="22" fillId="0" borderId="0" numFmtId="9" xfId="0" applyNumberFormat="1" applyFont="1" applyAlignment="1">
      <alignment horizontal="center" vertical="center"/>
    </xf>
    <xf fontId="44" fillId="14" borderId="12" numFmtId="0" xfId="0" applyFont="1" applyFill="1" applyBorder="1"/>
    <xf fontId="44" fillId="0" borderId="0" numFmtId="0" xfId="0" applyFont="1"/>
    <xf fontId="44" fillId="14" borderId="9" numFmtId="0" xfId="0" applyFont="1" applyFill="1" applyBorder="1"/>
    <xf fontId="19" fillId="0" borderId="18" numFmtId="0" xfId="0" applyFont="1" applyBorder="1" applyAlignment="1">
      <alignment vertical="center" wrapText="1"/>
    </xf>
    <xf fontId="36" fillId="0" borderId="0" numFmtId="0" xfId="0" applyFont="1"/>
    <xf fontId="36" fillId="0" borderId="9" numFmtId="0" xfId="0" applyFont="1" applyBorder="1" applyAlignment="1">
      <alignment vertical="center"/>
    </xf>
    <xf fontId="19" fillId="0" borderId="0" numFmtId="0" xfId="0" applyFont="1" applyAlignment="1">
      <alignment vertical="center" wrapText="1"/>
    </xf>
    <xf fontId="15" fillId="0" borderId="0" numFmtId="0" xfId="0" applyFont="1"/>
    <xf fontId="59" fillId="0" borderId="0" numFmtId="0" xfId="0" applyFont="1"/>
    <xf fontId="57" fillId="0" borderId="0" numFmtId="0" xfId="0" applyFont="1" applyAlignment="1">
      <alignment horizontal="center" vertical="center" wrapText="1"/>
    </xf>
    <xf fontId="36" fillId="0" borderId="0" numFmtId="0" xfId="0" applyFont="1" applyAlignment="1">
      <alignment vertical="center" wrapText="1"/>
    </xf>
    <xf fontId="36" fillId="0" borderId="0" numFmtId="0" xfId="0" applyFont="1" applyAlignment="1">
      <alignment horizontal="center" vertical="center" wrapText="1"/>
    </xf>
    <xf fontId="60" fillId="0" borderId="0" numFmtId="0" xfId="0" applyFont="1" applyAlignment="1">
      <alignment horizontal="center" vertical="center" wrapText="1"/>
    </xf>
    <xf fontId="11" fillId="0" borderId="0" numFmtId="0" xfId="0" applyFont="1" applyAlignment="1">
      <alignment horizontal="right" vertical="center" wrapText="1"/>
    </xf>
    <xf fontId="11" fillId="2" borderId="0" numFmtId="0" xfId="0" applyFont="1" applyFill="1" applyAlignment="1">
      <alignment horizontal="left" vertical="center"/>
    </xf>
    <xf fontId="11" fillId="2" borderId="0" numFmtId="0" xfId="0" applyFont="1" applyFill="1" applyAlignment="1">
      <alignment horizontal="right" vertical="center" wrapText="1"/>
    </xf>
    <xf fontId="14" fillId="2" borderId="0" numFmtId="0" xfId="0" applyFont="1" applyFill="1"/>
    <xf fontId="11" fillId="0" borderId="0" numFmtId="0" xfId="0" applyFont="1" applyAlignment="1">
      <alignment horizontal="left" vertical="center"/>
    </xf>
    <xf fontId="17" fillId="10" borderId="0" numFmtId="0" xfId="0" applyFont="1" applyFill="1" applyAlignment="1">
      <alignment horizontal="center" vertical="center" wrapText="1"/>
    </xf>
    <xf fontId="61" fillId="10" borderId="0" numFmtId="0" xfId="0" applyFont="1" applyFill="1" applyAlignment="1">
      <alignment horizontal="center" vertical="center" wrapText="1"/>
    </xf>
    <xf fontId="1" fillId="0" borderId="0" numFmtId="0" xfId="1" applyFont="1" applyAlignment="1">
      <alignment horizontal="left" vertical="center"/>
    </xf>
    <xf fontId="11" fillId="2" borderId="12" numFmtId="0" xfId="0" applyFont="1" applyFill="1" applyBorder="1" applyAlignment="1">
      <alignment horizontal="center" vertical="center" wrapText="1"/>
    </xf>
    <xf fontId="11" fillId="2" borderId="12" numFmtId="0" xfId="0" applyFont="1" applyFill="1" applyBorder="1" applyAlignment="1">
      <alignment horizontal="center" textRotation="90" vertical="center" wrapText="1"/>
    </xf>
    <xf fontId="11" fillId="2" borderId="9" numFmtId="0" xfId="0" applyFont="1" applyFill="1" applyBorder="1" applyAlignment="1">
      <alignment horizontal="center" vertical="center" wrapText="1"/>
    </xf>
    <xf fontId="14" fillId="0" borderId="16" numFmtId="0" xfId="0" applyFont="1" applyBorder="1" applyAlignment="1">
      <alignment horizontal="center" vertical="center"/>
    </xf>
    <xf fontId="14" fillId="0" borderId="5" numFmtId="0" xfId="0" applyFont="1" applyBorder="1" applyAlignment="1">
      <alignment horizontal="center" vertical="center" wrapText="1"/>
    </xf>
    <xf fontId="14" fillId="0" borderId="6" numFmtId="0" xfId="0" applyFont="1" applyBorder="1" applyAlignment="1">
      <alignment horizontal="center" vertical="center" wrapText="1"/>
    </xf>
    <xf fontId="25" fillId="8" borderId="6" numFmtId="0" xfId="0" applyFont="1" applyFill="1" applyBorder="1" applyAlignment="1">
      <alignment horizontal="center" vertical="center" wrapText="1"/>
    </xf>
    <xf fontId="11" fillId="0" borderId="80" numFmtId="0" xfId="0" applyFont="1" applyBorder="1" applyAlignment="1">
      <alignment horizontal="center" vertical="center" wrapText="1"/>
    </xf>
    <xf fontId="11" fillId="0" borderId="81" numFmtId="0" xfId="0" applyFont="1" applyBorder="1" applyAlignment="1">
      <alignment horizontal="center" vertical="center" wrapText="1"/>
    </xf>
    <xf fontId="11" fillId="0" borderId="9" numFmtId="0" xfId="0" applyFont="1" applyBorder="1" applyAlignment="1">
      <alignment horizontal="center" vertical="center" wrapText="1"/>
    </xf>
    <xf fontId="14" fillId="0" borderId="9" numFmtId="0" xfId="0" applyFont="1" applyBorder="1" applyAlignment="1">
      <alignment horizontal="center" vertical="center" wrapText="1"/>
    </xf>
    <xf fontId="14" fillId="0" borderId="82" numFmtId="49" xfId="0" applyNumberFormat="1" applyFont="1" applyBorder="1" applyAlignment="1">
      <alignment horizontal="center" vertical="center" wrapText="1"/>
    </xf>
    <xf fontId="11" fillId="0" borderId="83" numFmtId="10" xfId="0" applyNumberFormat="1" applyFont="1" applyBorder="1" applyAlignment="1">
      <alignment horizontal="center" vertical="center" wrapText="1"/>
    </xf>
    <xf fontId="11" fillId="0" borderId="9" numFmtId="10" xfId="0" applyNumberFormat="1" applyFont="1" applyBorder="1" applyAlignment="1">
      <alignment horizontal="center" vertical="center" wrapText="1"/>
    </xf>
    <xf fontId="11" fillId="0" borderId="9" numFmtId="0" xfId="0" applyFont="1" applyBorder="1" applyAlignment="1">
      <alignment vertical="center" wrapText="1"/>
    </xf>
    <xf fontId="11" fillId="0" borderId="84" numFmtId="0" xfId="0" applyFont="1" applyBorder="1" applyAlignment="1">
      <alignment horizontal="center" vertical="center" wrapText="1"/>
    </xf>
    <xf fontId="11" fillId="0" borderId="84" numFmtId="49" xfId="0" applyNumberFormat="1" applyFont="1" applyBorder="1" applyAlignment="1">
      <alignment horizontal="center" vertical="center" wrapText="1"/>
    </xf>
    <xf fontId="11" fillId="2" borderId="9" numFmtId="10" xfId="0" applyNumberFormat="1" applyFont="1" applyFill="1" applyBorder="1" applyAlignment="1">
      <alignment horizontal="center" vertical="center" wrapText="1"/>
    </xf>
    <xf fontId="36" fillId="10" borderId="9" numFmtId="0" xfId="0" applyFont="1" applyFill="1" applyBorder="1" applyAlignment="1">
      <alignment horizontal="left" vertical="center" wrapText="1"/>
    </xf>
    <xf fontId="36" fillId="0" borderId="9" numFmtId="0" xfId="0" applyFont="1" applyBorder="1" applyAlignment="1">
      <alignment horizontal="left" vertical="center" wrapText="1"/>
    </xf>
    <xf fontId="57" fillId="11" borderId="12" numFmtId="0" xfId="0" applyFont="1" applyFill="1" applyBorder="1" applyAlignment="1">
      <alignment horizontal="center" textRotation="90" vertical="center" wrapText="1"/>
    </xf>
    <xf fontId="14" fillId="0" borderId="9" numFmtId="49" xfId="0" applyNumberFormat="1" applyFont="1" applyBorder="1" applyAlignment="1">
      <alignment horizontal="center" vertical="center" wrapText="1"/>
    </xf>
    <xf fontId="14" fillId="10" borderId="9" numFmtId="0" xfId="0" applyFont="1" applyFill="1" applyBorder="1" applyAlignment="1">
      <alignment horizontal="left" vertical="center" wrapText="1"/>
    </xf>
    <xf fontId="14" fillId="10" borderId="0" numFmtId="0" xfId="0" applyFont="1" applyFill="1" applyAlignment="1">
      <alignment vertical="center" wrapText="1"/>
    </xf>
    <xf fontId="14" fillId="10" borderId="0" numFmtId="0" xfId="0" applyFont="1" applyFill="1" applyAlignment="1">
      <alignment horizontal="left" vertical="center" wrapText="1"/>
    </xf>
    <xf fontId="62" fillId="0" borderId="9" numFmtId="0" xfId="0" applyFont="1" applyBorder="1" applyAlignment="1">
      <alignment horizontal="left" vertical="center" wrapText="1"/>
    </xf>
    <xf fontId="14" fillId="0" borderId="7" numFmtId="49" xfId="0" applyNumberFormat="1" applyFont="1" applyBorder="1" applyAlignment="1">
      <alignment horizontal="center" vertical="center" wrapText="1"/>
    </xf>
    <xf fontId="14" fillId="15" borderId="9" numFmtId="0" xfId="0" applyFont="1" applyFill="1" applyBorder="1" applyAlignment="1">
      <alignment horizontal="left" vertical="center" wrapText="1"/>
    </xf>
    <xf fontId="36" fillId="10" borderId="0" numFmtId="0" xfId="0" applyFont="1" applyFill="1" applyAlignment="1">
      <alignment vertical="center" wrapText="1"/>
    </xf>
    <xf fontId="36" fillId="10" borderId="0" numFmtId="0" xfId="0" applyFont="1" applyFill="1" applyAlignment="1">
      <alignment horizontal="left" vertical="center" wrapText="1"/>
    </xf>
    <xf fontId="14" fillId="0" borderId="9" numFmtId="0" xfId="2" applyFont="1" applyBorder="1" applyAlignment="1">
      <alignment horizontal="center" vertical="center" wrapText="1"/>
    </xf>
    <xf fontId="14" fillId="0" borderId="9" numFmtId="0" xfId="2" applyFont="1" applyBorder="1" applyAlignment="1">
      <alignment horizontal="left" vertical="center" wrapText="1"/>
    </xf>
    <xf fontId="62" fillId="0" borderId="9" numFmtId="0" xfId="2" applyFont="1" applyBorder="1" applyAlignment="1">
      <alignment horizontal="left" vertical="center" wrapText="1"/>
    </xf>
    <xf fontId="63" fillId="0" borderId="0" numFmtId="0" xfId="0" applyFont="1" applyAlignment="1">
      <alignment vertical="center" wrapText="1"/>
    </xf>
    <xf fontId="64" fillId="10" borderId="0" numFmtId="0" xfId="0" applyFont="1" applyFill="1" applyAlignment="1">
      <alignment horizontal="center" vertical="center" wrapText="1"/>
    </xf>
    <xf fontId="63" fillId="10" borderId="0" numFmtId="0" xfId="0" applyFont="1" applyFill="1" applyAlignment="1">
      <alignment vertical="center" wrapText="1"/>
    </xf>
    <xf fontId="65" fillId="0" borderId="0" numFmtId="0" xfId="0" applyFont="1" applyAlignment="1">
      <alignment horizontal="center" vertical="center" wrapText="1"/>
    </xf>
    <xf fontId="63" fillId="10" borderId="0" numFmtId="0" xfId="0" applyFont="1" applyFill="1" applyAlignment="1">
      <alignment horizontal="left" vertical="center" wrapText="1"/>
    </xf>
    <xf fontId="36" fillId="0" borderId="0" numFmtId="0" xfId="0" applyFont="1" applyAlignment="1">
      <alignment textRotation="90" vertical="center" wrapText="1"/>
    </xf>
    <xf fontId="36" fillId="0" borderId="9" numFmtId="0" xfId="0" applyFont="1" applyBorder="1" applyAlignment="1">
      <alignment horizontal="center" textRotation="90" vertical="center" wrapText="1"/>
    </xf>
    <xf fontId="36" fillId="0" borderId="9" numFmtId="49" xfId="0" applyNumberFormat="1" applyFont="1" applyBorder="1" applyAlignment="1">
      <alignment horizontal="center" vertical="center" wrapText="1"/>
    </xf>
    <xf fontId="36" fillId="0" borderId="9" numFmtId="0" xfId="0" applyFont="1" applyBorder="1" applyAlignment="1">
      <alignment vertical="center" wrapText="1"/>
    </xf>
    <xf fontId="18" fillId="0" borderId="0" numFmtId="0" xfId="0" applyFont="1" applyAlignment="1">
      <alignment horizontal="right" vertical="center" wrapText="1"/>
    </xf>
    <xf fontId="18" fillId="2" borderId="0" numFmtId="0" xfId="0" applyFont="1" applyFill="1" applyAlignment="1">
      <alignment horizontal="left" vertical="center"/>
    </xf>
    <xf fontId="18" fillId="2" borderId="0" numFmtId="0" xfId="0" applyFont="1" applyFill="1" applyAlignment="1">
      <alignment horizontal="right" vertical="center" wrapText="1"/>
    </xf>
    <xf fontId="0" fillId="2" borderId="0" numFmtId="0" xfId="0" applyFill="1"/>
    <xf fontId="18" fillId="0" borderId="0" numFmtId="0" xfId="0" applyFont="1" applyAlignment="1">
      <alignment horizontal="left" vertical="center"/>
    </xf>
    <xf fontId="4" fillId="10" borderId="0" numFmtId="0" xfId="0" applyFont="1" applyFill="1" applyAlignment="1">
      <alignment horizontal="center" vertical="center" wrapText="1"/>
    </xf>
    <xf fontId="63" fillId="0" borderId="9" numFmtId="0" xfId="0" applyFont="1" applyBorder="1" applyAlignment="1">
      <alignment horizontal="center" vertical="center" wrapText="1"/>
    </xf>
    <xf fontId="63" fillId="10" borderId="9" numFmtId="0" xfId="0" applyFont="1" applyFill="1" applyBorder="1" applyAlignment="1">
      <alignment horizontal="left" vertical="center" wrapText="1"/>
    </xf>
    <xf fontId="63" fillId="0" borderId="9" numFmtId="0" xfId="0" applyFont="1" applyBorder="1" applyAlignment="1">
      <alignment horizontal="left" vertical="center" wrapText="1"/>
    </xf>
    <xf fontId="47" fillId="0" borderId="9" numFmtId="49" xfId="0" applyNumberFormat="1" applyFont="1" applyBorder="1" applyAlignment="1">
      <alignment horizontal="center" vertical="center" wrapText="1"/>
    </xf>
    <xf fontId="47" fillId="0" borderId="9" numFmtId="0" xfId="0" applyFont="1" applyBorder="1" applyAlignment="1">
      <alignment horizontal="center" vertical="center" wrapText="1"/>
    </xf>
    <xf fontId="47" fillId="10" borderId="9" numFmtId="0" xfId="0" applyFont="1" applyFill="1" applyBorder="1" applyAlignment="1">
      <alignment horizontal="left" vertical="center" wrapText="1"/>
    </xf>
    <xf fontId="47" fillId="0" borderId="9" numFmtId="0" xfId="0" applyFont="1" applyBorder="1" applyAlignment="1">
      <alignment horizontal="left" vertical="center" wrapText="1"/>
    </xf>
    <xf fontId="47" fillId="0" borderId="9" numFmtId="0" xfId="0" applyFont="1" applyBorder="1" applyAlignment="1">
      <alignment vertical="center" wrapText="1"/>
    </xf>
    <xf fontId="66" fillId="0" borderId="9" numFmtId="0" xfId="0" applyFont="1" applyBorder="1" applyAlignment="1">
      <alignment horizontal="left" vertical="center" wrapText="1"/>
    </xf>
    <xf fontId="47" fillId="0" borderId="7" numFmtId="49" xfId="0" applyNumberFormat="1" applyFont="1" applyBorder="1" applyAlignment="1">
      <alignment horizontal="center" vertical="center" wrapText="1"/>
    </xf>
    <xf fontId="36" fillId="2" borderId="0" numFmtId="0" xfId="0" applyFont="1" applyFill="1" applyAlignment="1">
      <alignment vertical="center" wrapText="1"/>
    </xf>
  </cellXfs>
  <cellStyles count="3">
    <cellStyle name="Lien hypertexte"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 Type="http://schemas.openxmlformats.org/officeDocument/2006/relationships/worksheet" Target="worksheets/sheet2.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 Type="http://schemas.openxmlformats.org/officeDocument/2006/relationships/worksheet" Target="worksheets/sheet3.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haredStrings" Target="sharedStrings.xml"/><Relationship  Id="rId37" Type="http://schemas.openxmlformats.org/officeDocument/2006/relationships/styles" Target="styles.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3</xdr:col>
      <xdr:colOff>742949</xdr:colOff>
      <xdr:row>4</xdr:row>
      <xdr:rowOff>19049</xdr:rowOff>
    </xdr:from>
    <xdr:ext cx="1952625" cy="809625"/>
    <xdr:pic>
      <xdr:nvPicPr>
        <xdr:cNvPr id="2" name="image1.jpg"/>
        <xdr:cNvPicPr/>
      </xdr:nvPicPr>
      <xdr:blipFill>
        <a:blip r:embed="rId1"/>
        <a:stretch/>
      </xdr:blipFill>
      <xdr:spPr bwMode="auto">
        <a:xfrm>
          <a:off x="5953124" y="581024"/>
          <a:ext cx="1952625" cy="809625"/>
        </a:xfrm>
        <a:prstGeom prst="rect">
          <a:avLst/>
        </a:prstGeom>
        <a:noFill/>
      </xdr:spPr>
    </xdr:pic>
    <xdr:clientData fLocksWithSheet="0"/>
  </xdr:one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0.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1.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2.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3.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4.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5.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6.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7.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8.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9.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elections.larochelle.fr/%20-%2011/07/2025%20-%20Marie%20Koual" TargetMode="External"/><Relationship  Id="rId2" Type="http://schemas.openxmlformats.org/officeDocument/2006/relationships/hyperlink" Target="https://elections.larochelle.fr/" TargetMode="External"/><Relationship  Id="rId3" Type="http://schemas.openxmlformats.org/officeDocument/2006/relationships/hyperlink" Target="https://elections.larochelle.fr/resultats-2024-europeennes" TargetMode="External"/><Relationship  Id="rId4" Type="http://schemas.openxmlformats.org/officeDocument/2006/relationships/hyperlink" Target="https://elections.larochelle.fr/mentions-legales" TargetMode="External"/><Relationship  Id="rId5" Type="http://schemas.openxmlformats.org/officeDocument/2006/relationships/hyperlink" Target="https://accessibilite.larochelle.fr/la-rochelle-elections/" TargetMode="External"/><Relationship  Id="rId6" Type="http://schemas.openxmlformats.org/officeDocument/2006/relationships/drawing" Target="../drawings/drawing1.xml"/></Relationships>
</file>

<file path=xl/worksheets/_rels/sheet20.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1.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2.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3.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4.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5.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6.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7.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8.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9.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0.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1.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2.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3.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4.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6.xml.rels><?xml version="1.0" encoding="UTF-8" standalone="yes"?><Relationships xmlns="http://schemas.openxmlformats.org/package/2006/relationships"><Relationship  Id="rId1" Type="http://schemas.openxmlformats.org/officeDocument/2006/relationships/hyperlink" Target="https://www.w3.org/TR/WCAG21/" TargetMode="External"/><Relationship  Id="rId2" Type="http://schemas.openxmlformats.org/officeDocument/2006/relationships/comments" Target="../comments1.xml"/><Relationship  Id="rId3" Type="http://schemas.openxmlformats.org/officeDocument/2006/relationships/vmlDrawing" Target="../drawings/vmlDrawing1.vml"/></Relationships>
</file>

<file path=xl/worksheets/_rels/sheet9.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7891"/>
    <outlinePr applyStyles="0" summaryBelow="0" summaryRight="0" showOutlineSymbols="1"/>
    <pageSetUpPr autoPageBreaks="1" fitToPage="0"/>
  </sheetPr>
  <sheetViews>
    <sheetView showGridLines="0" zoomScale="100" workbookViewId="0">
      <selection activeCell="E24" activeCellId="0" sqref="E24"/>
    </sheetView>
  </sheetViews>
  <sheetFormatPr baseColWidth="10" defaultColWidth="14.44140625" defaultRowHeight="15" customHeight="1"/>
  <cols>
    <col customWidth="1" min="1" max="1" width="16.5546875"/>
    <col customWidth="1" min="2" max="7" width="11.5546875"/>
    <col customWidth="1" min="8" max="8" width="21.44140625"/>
    <col customWidth="1" min="9" max="10" width="10.44140625"/>
    <col customWidth="1" min="11" max="11" width="61.44140625"/>
    <col customWidth="1" min="12" max="12" width="13"/>
    <col customWidth="1" min="13" max="13" width="67.33203125"/>
    <col customWidth="1" min="14" max="14" width="15.109375"/>
    <col customWidth="1" min="15" max="15" width="8.6640625"/>
    <col customWidth="1" min="16" max="16" width="67.33203125"/>
    <col customWidth="1" min="17" max="17" width="13.88671875"/>
    <col customWidth="1" min="18" max="19" width="8.6640625"/>
    <col customWidth="1" min="20" max="20" width="3.88671875"/>
    <col customWidth="1" hidden="1" min="21" max="21" width="7.5546875"/>
    <col customWidth="1" hidden="1" min="22" max="22" width="8.5546875"/>
    <col customWidth="1" hidden="1" min="23" max="23" width="7.109375"/>
    <col customWidth="1" min="24" max="24" width="5.88671875"/>
    <col customWidth="1" min="25" max="25" width="16.88671875"/>
    <col customWidth="1" min="26" max="26" width="12.33203125"/>
    <col customWidth="1" min="27" max="27" width="16"/>
    <col customWidth="1" min="28" max="29" width="9.44140625"/>
    <col customWidth="1" min="30" max="30" width="19.6640625"/>
    <col customWidth="1" min="31" max="31" width="9.44140625"/>
  </cols>
  <sheetData>
    <row r="1" ht="43.799999999999997">
      <c r="A1" s="1" t="s">
        <v>0</v>
      </c>
      <c r="B1" s="1"/>
      <c r="C1" s="1"/>
      <c r="D1" s="1"/>
      <c r="E1" s="1"/>
      <c r="F1" s="1"/>
      <c r="G1" s="1"/>
      <c r="H1" s="2"/>
      <c r="I1" s="2"/>
      <c r="J1" s="3"/>
      <c r="K1" s="3"/>
      <c r="L1" s="3"/>
      <c r="M1" s="4"/>
      <c r="N1" s="4"/>
      <c r="O1" s="4"/>
      <c r="P1" s="4"/>
      <c r="Q1" s="4"/>
      <c r="R1" s="4"/>
      <c r="S1" s="4"/>
      <c r="T1" s="5"/>
      <c r="U1" s="5"/>
      <c r="V1" s="5"/>
      <c r="W1" s="5"/>
      <c r="X1" s="5"/>
      <c r="Y1" s="5"/>
      <c r="Z1" s="5"/>
      <c r="AA1" s="5"/>
      <c r="AB1" s="5"/>
      <c r="AC1" s="5"/>
      <c r="AD1" s="5"/>
      <c r="AE1" s="5"/>
    </row>
    <row r="2" ht="57" customHeight="1">
      <c r="A2" s="6" t="s">
        <v>1</v>
      </c>
      <c r="B2" s="7"/>
      <c r="C2" s="7"/>
      <c r="D2" s="7"/>
      <c r="E2" s="7"/>
      <c r="F2" s="7"/>
      <c r="G2" s="8"/>
      <c r="H2" s="9">
        <f>F15</f>
        <v>1</v>
      </c>
      <c r="I2" s="10"/>
      <c r="J2" s="11" t="s">
        <v>2</v>
      </c>
      <c r="K2" s="12"/>
      <c r="L2" s="13"/>
      <c r="M2" s="14"/>
      <c r="N2" s="15"/>
      <c r="O2" s="15"/>
      <c r="P2" s="15"/>
      <c r="Q2" s="15"/>
      <c r="R2" s="15"/>
      <c r="S2" s="15"/>
      <c r="T2" s="5"/>
      <c r="U2" s="5"/>
      <c r="V2" s="5"/>
      <c r="W2" s="5"/>
      <c r="X2" s="5"/>
      <c r="Y2" s="5"/>
      <c r="Z2" s="5"/>
      <c r="AA2" s="5"/>
      <c r="AB2" s="5"/>
      <c r="AC2" s="5"/>
      <c r="AD2" s="5"/>
      <c r="AE2" s="5"/>
    </row>
    <row r="3" ht="18">
      <c r="A3" s="16" t="s">
        <v>3</v>
      </c>
      <c r="B3" s="7"/>
      <c r="C3" s="7"/>
      <c r="D3" s="7"/>
      <c r="E3" s="7"/>
      <c r="F3" s="7"/>
      <c r="G3" s="8"/>
      <c r="H3" s="17">
        <f>L30</f>
        <v>1</v>
      </c>
      <c r="I3" s="10"/>
      <c r="J3" s="18" t="str">
        <f>Echantillon!B12</f>
        <v xml:space="preserve">N° page</v>
      </c>
      <c r="K3" s="19" t="str">
        <f>Echantillon!C12</f>
        <v xml:space="preserve">Titre de la page</v>
      </c>
      <c r="L3" s="18" t="s">
        <v>4</v>
      </c>
      <c r="M3" s="14"/>
      <c r="N3" s="15"/>
      <c r="O3" s="15"/>
      <c r="P3" s="15"/>
      <c r="Q3" s="15"/>
      <c r="R3" s="15"/>
      <c r="S3" s="15"/>
      <c r="T3" s="5"/>
      <c r="U3" s="5"/>
      <c r="V3" s="5"/>
      <c r="W3" s="5"/>
      <c r="X3" s="5"/>
      <c r="Y3" s="5"/>
      <c r="Z3" s="5"/>
      <c r="AA3" s="5"/>
      <c r="AB3" s="5"/>
      <c r="AC3" s="5"/>
      <c r="AD3" s="5"/>
      <c r="AE3" s="5"/>
    </row>
    <row r="4" ht="18">
      <c r="A4" s="20"/>
      <c r="B4" s="20"/>
      <c r="C4" s="20"/>
      <c r="D4" s="20"/>
      <c r="E4" s="20"/>
      <c r="F4" s="20"/>
      <c r="G4" s="10"/>
      <c r="H4" s="10"/>
      <c r="I4" s="10"/>
      <c r="J4" s="21" t="str">
        <f>Echantillon!B13</f>
        <v>P01</v>
      </c>
      <c r="K4" s="22" t="str">
        <f>Echantillon!C13</f>
        <v xml:space="preserve">Page d'accueil</v>
      </c>
      <c r="L4" s="23">
        <f>BaseDeCalcul!F$114</f>
        <v>1</v>
      </c>
      <c r="M4" s="14" t="s">
        <v>5</v>
      </c>
      <c r="N4" s="15"/>
      <c r="O4" s="15"/>
      <c r="P4" s="15"/>
      <c r="Q4" s="15"/>
      <c r="R4" s="15"/>
      <c r="S4" s="15"/>
      <c r="T4" s="5"/>
      <c r="U4" s="5"/>
      <c r="V4" s="5"/>
      <c r="W4" s="5"/>
      <c r="X4" s="5"/>
      <c r="Y4" s="5"/>
      <c r="Z4" s="5"/>
      <c r="AA4" s="5"/>
      <c r="AB4" s="5"/>
      <c r="AC4" s="5"/>
      <c r="AD4" s="5"/>
      <c r="AE4" s="5"/>
    </row>
    <row r="5" ht="15" customHeight="1">
      <c r="A5" s="24" t="s">
        <v>6</v>
      </c>
      <c r="B5" s="12"/>
      <c r="C5" s="12"/>
      <c r="D5" s="12"/>
      <c r="E5" s="12"/>
      <c r="F5" s="13"/>
      <c r="G5" s="25"/>
      <c r="H5" s="25"/>
      <c r="I5" s="25"/>
      <c r="J5" s="21" t="str">
        <f>Echantillon!B14</f>
        <v>P02</v>
      </c>
      <c r="K5" s="22" t="str">
        <f>Echantillon!C14</f>
        <v xml:space="preserve">Page résultats (3 onglets)</v>
      </c>
      <c r="L5" s="23">
        <f>BaseDeCalcul!G$114</f>
        <v>1</v>
      </c>
      <c r="M5" s="14"/>
      <c r="N5" s="15"/>
      <c r="O5" s="15"/>
      <c r="P5" s="15"/>
      <c r="Q5" s="15"/>
      <c r="R5" s="15"/>
      <c r="S5" s="15"/>
      <c r="T5" s="5"/>
      <c r="U5" s="5"/>
      <c r="V5" s="5"/>
      <c r="W5" s="5"/>
      <c r="X5" s="5"/>
      <c r="Y5" s="5"/>
      <c r="Z5" s="5"/>
      <c r="AA5" s="5"/>
      <c r="AB5" s="5"/>
      <c r="AC5" s="5"/>
      <c r="AD5" s="5"/>
      <c r="AE5" s="5"/>
    </row>
    <row r="6" ht="15" customHeight="1">
      <c r="A6" s="26">
        <f>BaseDeCalcul!AL4</f>
        <v>0</v>
      </c>
      <c r="B6" s="27" t="str">
        <f>BaseDeCalcul!AM4</f>
        <v>C</v>
      </c>
      <c r="C6" s="28" t="str">
        <f>BaseDeCalcul!AN4</f>
        <v>NC</v>
      </c>
      <c r="D6" s="29" t="str">
        <f>BaseDeCalcul!AO4</f>
        <v>NA</v>
      </c>
      <c r="E6" s="30" t="str">
        <f>BaseDeCalcul!AP4</f>
        <v>NT</v>
      </c>
      <c r="F6" s="31" t="s">
        <v>7</v>
      </c>
      <c r="G6" s="25"/>
      <c r="H6" s="25"/>
      <c r="I6" s="25"/>
      <c r="J6" s="21" t="str">
        <f>Echantillon!B15</f>
        <v>P03</v>
      </c>
      <c r="K6" s="22" t="str">
        <f>Echantillon!C15</f>
        <v xml:space="preserve">Mentions légales</v>
      </c>
      <c r="L6" s="23">
        <f>BaseDeCalcul!H$114</f>
        <v>1</v>
      </c>
      <c r="M6" s="14"/>
      <c r="N6" s="15"/>
      <c r="O6" s="15"/>
      <c r="P6" s="15"/>
      <c r="Q6" s="15"/>
      <c r="R6" s="15"/>
      <c r="S6" s="15"/>
      <c r="T6" s="5"/>
      <c r="U6" s="5"/>
      <c r="V6" s="5"/>
      <c r="W6" s="5"/>
      <c r="X6" s="5"/>
      <c r="Y6" s="5"/>
      <c r="Z6" s="5"/>
      <c r="AA6" s="5"/>
      <c r="AB6" s="5"/>
      <c r="AC6" s="5"/>
      <c r="AD6" s="5"/>
      <c r="AE6" s="5"/>
    </row>
    <row r="7">
      <c r="A7" s="26" t="str">
        <f>BaseDeCalcul!AL5</f>
        <v>A</v>
      </c>
      <c r="B7" s="26">
        <f>BaseDeCalcul!AM5</f>
        <v>41</v>
      </c>
      <c r="C7" s="26">
        <f>BaseDeCalcul!AN5</f>
        <v>0</v>
      </c>
      <c r="D7" s="26">
        <f>BaseDeCalcul!AO5</f>
        <v>42</v>
      </c>
      <c r="E7" s="26">
        <f>BaseDeCalcul!AP5</f>
        <v>0</v>
      </c>
      <c r="F7" s="26">
        <f>SUM(M11:S11)</f>
        <v>0</v>
      </c>
      <c r="G7" s="25"/>
      <c r="H7" s="25"/>
      <c r="I7" s="25"/>
      <c r="J7" s="21" t="str">
        <f>Echantillon!B16</f>
        <v>P04</v>
      </c>
      <c r="K7" s="22" t="str">
        <f>Echantillon!C16</f>
        <v xml:space="preserve">Page accessibilité</v>
      </c>
      <c r="L7" s="23">
        <f>BaseDeCalcul!I$114</f>
        <v>1</v>
      </c>
      <c r="M7" s="20"/>
      <c r="O7" s="32"/>
      <c r="P7" s="5"/>
      <c r="Q7" s="5"/>
      <c r="R7" s="32"/>
      <c r="S7" s="32"/>
      <c r="T7" s="5"/>
      <c r="U7" s="5"/>
      <c r="V7" s="5"/>
      <c r="W7" s="5"/>
      <c r="X7" s="5"/>
      <c r="Y7" s="5"/>
      <c r="Z7" s="5"/>
      <c r="AA7" s="5"/>
      <c r="AB7" s="5"/>
      <c r="AC7" s="5"/>
      <c r="AD7" s="5"/>
      <c r="AE7" s="5"/>
    </row>
    <row r="8">
      <c r="A8" s="26" t="str">
        <f>BaseDeCalcul!AL6</f>
        <v>AA</v>
      </c>
      <c r="B8" s="26">
        <f>BaseDeCalcul!AM6</f>
        <v>7</v>
      </c>
      <c r="C8" s="26">
        <f>BaseDeCalcul!AN6</f>
        <v>0</v>
      </c>
      <c r="D8" s="26">
        <f>BaseDeCalcul!AO6</f>
        <v>16</v>
      </c>
      <c r="E8" s="26">
        <f>BaseDeCalcul!AP6</f>
        <v>0</v>
      </c>
      <c r="F8" s="26">
        <f>SUM(M16:S16)</f>
        <v>0</v>
      </c>
      <c r="G8" s="25"/>
      <c r="H8" s="25"/>
      <c r="I8" s="25"/>
      <c r="J8" s="21" t="str">
        <f>Echantillon!B17</f>
        <v>P05</v>
      </c>
      <c r="K8" s="22">
        <f>Echantillon!C17</f>
        <v>0</v>
      </c>
      <c r="L8" s="23" t="str">
        <f>BaseDeCalcul!J$114</f>
        <v>N/A</v>
      </c>
      <c r="M8" s="20"/>
      <c r="O8" s="33"/>
      <c r="P8" s="5"/>
      <c r="Q8" s="5"/>
      <c r="R8" s="33"/>
      <c r="S8" s="33"/>
      <c r="T8" s="5"/>
      <c r="U8" s="34">
        <f t="shared" ref="U8:U22" si="0">SUM(M8:S8)</f>
        <v>0</v>
      </c>
      <c r="V8" s="35" t="s">
        <v>8</v>
      </c>
      <c r="W8" s="36" t="s">
        <v>9</v>
      </c>
      <c r="X8" s="5"/>
      <c r="Y8" s="5"/>
      <c r="Z8" s="5"/>
      <c r="AA8" s="5"/>
      <c r="AB8" s="5"/>
      <c r="AC8" s="5"/>
      <c r="AD8" s="5"/>
      <c r="AE8" s="5"/>
    </row>
    <row r="9">
      <c r="A9" s="21" t="str">
        <f>BaseDeCalcul!AL7</f>
        <v>Total</v>
      </c>
      <c r="B9" s="26">
        <f>BaseDeCalcul!AM7</f>
        <v>48</v>
      </c>
      <c r="C9" s="26">
        <f>BaseDeCalcul!AN7</f>
        <v>0</v>
      </c>
      <c r="D9" s="26">
        <f>BaseDeCalcul!AO7</f>
        <v>58</v>
      </c>
      <c r="E9" s="26">
        <f>BaseDeCalcul!AP7</f>
        <v>0</v>
      </c>
      <c r="F9" s="26">
        <f>BaseDeCalcul!AQ7</f>
        <v>48</v>
      </c>
      <c r="G9" s="25"/>
      <c r="H9" s="25"/>
      <c r="I9" s="25"/>
      <c r="J9" s="21" t="str">
        <f>Echantillon!B18</f>
        <v>P06</v>
      </c>
      <c r="K9" s="22">
        <f>Echantillon!C18</f>
        <v>0</v>
      </c>
      <c r="L9" s="23" t="str">
        <f>BaseDeCalcul!K$114</f>
        <v>N/A</v>
      </c>
      <c r="M9" s="37"/>
      <c r="N9" s="33"/>
      <c r="O9" s="33"/>
      <c r="P9" s="33"/>
      <c r="Q9" s="33"/>
      <c r="R9" s="33"/>
      <c r="S9" s="33"/>
      <c r="T9" s="5"/>
      <c r="U9" s="38">
        <f t="shared" si="0"/>
        <v>0</v>
      </c>
      <c r="V9" s="39" t="s">
        <v>10</v>
      </c>
      <c r="W9" s="40"/>
      <c r="X9" s="5"/>
      <c r="Y9" s="5"/>
      <c r="Z9" s="5"/>
      <c r="AA9" s="5"/>
      <c r="AB9" s="5"/>
      <c r="AC9" s="5"/>
      <c r="AD9" s="5"/>
      <c r="AE9" s="5"/>
    </row>
    <row r="10">
      <c r="A10" s="41"/>
      <c r="B10" s="41"/>
      <c r="C10" s="41"/>
      <c r="D10" s="41"/>
      <c r="E10" s="41"/>
      <c r="F10" s="41"/>
      <c r="G10" s="41"/>
      <c r="H10" s="41"/>
      <c r="I10" s="41"/>
      <c r="J10" s="21" t="str">
        <f>Echantillon!B19</f>
        <v>P07</v>
      </c>
      <c r="K10" s="22">
        <f>Echantillon!C19</f>
        <v>0</v>
      </c>
      <c r="L10" s="23" t="str">
        <f>BaseDeCalcul!L$114</f>
        <v>N/A</v>
      </c>
      <c r="M10" s="37"/>
      <c r="N10" s="33"/>
      <c r="O10" s="33"/>
      <c r="P10" s="33"/>
      <c r="Q10" s="33"/>
      <c r="R10" s="33"/>
      <c r="S10" s="33"/>
      <c r="T10" s="5"/>
      <c r="U10" s="42">
        <f t="shared" si="0"/>
        <v>0</v>
      </c>
      <c r="V10" s="43" t="s">
        <v>11</v>
      </c>
      <c r="W10" s="40"/>
      <c r="X10" s="5"/>
      <c r="Y10" s="5"/>
      <c r="Z10" s="5"/>
      <c r="AA10" s="5"/>
      <c r="AB10" s="5"/>
      <c r="AC10" s="5"/>
      <c r="AD10" s="5"/>
      <c r="AE10" s="5"/>
    </row>
    <row r="11">
      <c r="A11" s="41"/>
      <c r="B11" s="41"/>
      <c r="C11" s="41"/>
      <c r="D11" s="41"/>
      <c r="E11" s="41"/>
      <c r="F11" s="41"/>
      <c r="G11" s="41"/>
      <c r="H11" s="41"/>
      <c r="I11" s="41"/>
      <c r="J11" s="21" t="str">
        <f>Echantillon!B20</f>
        <v>P08</v>
      </c>
      <c r="K11" s="22">
        <f>Echantillon!C20</f>
        <v>0</v>
      </c>
      <c r="L11" s="23" t="str">
        <f>BaseDeCalcul!M$114</f>
        <v>N/A</v>
      </c>
      <c r="M11" s="37"/>
      <c r="N11" s="33"/>
      <c r="O11" s="33"/>
      <c r="P11" s="33"/>
      <c r="Q11" s="33"/>
      <c r="R11" s="33"/>
      <c r="S11" s="33"/>
      <c r="T11" s="5"/>
      <c r="U11" s="44">
        <f t="shared" si="0"/>
        <v>0</v>
      </c>
      <c r="V11" s="45" t="s">
        <v>12</v>
      </c>
      <c r="W11" s="40"/>
      <c r="X11" s="5"/>
      <c r="Y11" s="5"/>
      <c r="Z11" s="5"/>
      <c r="AA11" s="5"/>
      <c r="AB11" s="5"/>
      <c r="AC11" s="5"/>
      <c r="AD11" s="5"/>
      <c r="AE11" s="5"/>
    </row>
    <row r="12">
      <c r="A12" s="46" t="s">
        <v>13</v>
      </c>
      <c r="B12" s="12"/>
      <c r="C12" s="13"/>
      <c r="D12" s="41"/>
      <c r="E12" s="46" t="s">
        <v>14</v>
      </c>
      <c r="F12" s="12"/>
      <c r="G12" s="13"/>
      <c r="H12" s="20"/>
      <c r="I12" s="20"/>
      <c r="J12" s="21" t="str">
        <f>Echantillon!B21</f>
        <v>P09</v>
      </c>
      <c r="K12" s="22">
        <f>Echantillon!C21</f>
        <v>0</v>
      </c>
      <c r="L12" s="23" t="str">
        <f>BaseDeCalcul!N$114</f>
        <v>N/A</v>
      </c>
      <c r="M12" s="37"/>
      <c r="N12" s="33"/>
      <c r="O12" s="33"/>
      <c r="P12" s="33"/>
      <c r="Q12" s="33"/>
      <c r="R12" s="33"/>
      <c r="S12" s="33"/>
      <c r="T12" s="5"/>
      <c r="U12" s="47">
        <f t="shared" si="0"/>
        <v>0</v>
      </c>
      <c r="V12" s="48" t="s">
        <v>15</v>
      </c>
      <c r="W12" s="49"/>
      <c r="X12" s="5"/>
      <c r="Y12" s="5"/>
      <c r="Z12" s="5"/>
      <c r="AA12" s="5"/>
      <c r="AB12" s="5"/>
      <c r="AC12" s="5"/>
      <c r="AD12" s="5"/>
      <c r="AE12" s="5"/>
    </row>
    <row r="13">
      <c r="A13" s="50">
        <f>BaseDeCalcul!AL12</f>
        <v>0</v>
      </c>
      <c r="B13" s="27" t="str">
        <f>BaseDeCalcul!AM12</f>
        <v>C</v>
      </c>
      <c r="C13" s="28" t="str">
        <f>BaseDeCalcul!AN12</f>
        <v>NC</v>
      </c>
      <c r="D13" s="41"/>
      <c r="E13" s="51">
        <f>BaseDeCalcul!AL19</f>
        <v>0</v>
      </c>
      <c r="F13" s="27" t="str">
        <f>BaseDeCalcul!AM19</f>
        <v>C</v>
      </c>
      <c r="G13" s="28" t="str">
        <f>BaseDeCalcul!AN19</f>
        <v>NC</v>
      </c>
      <c r="H13" s="20"/>
      <c r="I13" s="20"/>
      <c r="J13" s="21" t="str">
        <f>Echantillon!B22</f>
        <v>P10</v>
      </c>
      <c r="K13" s="22">
        <f>Echantillon!C22</f>
        <v>0</v>
      </c>
      <c r="L13" s="23" t="str">
        <f>BaseDeCalcul!O$114</f>
        <v>N/A</v>
      </c>
      <c r="M13" s="37"/>
      <c r="N13" s="33"/>
      <c r="O13" s="33"/>
      <c r="P13" s="33"/>
      <c r="Q13" s="33"/>
      <c r="R13" s="33"/>
      <c r="S13" s="33"/>
      <c r="T13" s="5"/>
      <c r="U13" s="34">
        <f t="shared" si="0"/>
        <v>0</v>
      </c>
      <c r="V13" s="35" t="s">
        <v>8</v>
      </c>
      <c r="W13" s="36" t="s">
        <v>16</v>
      </c>
      <c r="X13" s="5"/>
      <c r="Y13" s="5"/>
      <c r="Z13" s="5"/>
      <c r="AA13" s="5"/>
      <c r="AB13" s="5"/>
      <c r="AC13" s="5"/>
      <c r="AD13" s="5"/>
      <c r="AE13" s="5"/>
    </row>
    <row r="14">
      <c r="A14" s="52" t="str">
        <f>BaseDeCalcul!AL13</f>
        <v>A</v>
      </c>
      <c r="B14" s="53">
        <f>BaseDeCalcul!AM13</f>
        <v>1</v>
      </c>
      <c r="C14" s="53">
        <f>BaseDeCalcul!AN13</f>
        <v>0</v>
      </c>
      <c r="D14" s="41"/>
      <c r="E14" s="52" t="str">
        <f>BaseDeCalcul!AL20</f>
        <v xml:space="preserve">niveau A</v>
      </c>
      <c r="F14" s="53">
        <f>BaseDeCalcul!AM20</f>
        <v>1</v>
      </c>
      <c r="G14" s="53">
        <f>BaseDeCalcul!AN20</f>
        <v>0</v>
      </c>
      <c r="H14" s="54"/>
      <c r="I14" s="54"/>
      <c r="J14" s="21" t="str">
        <f>Echantillon!B23</f>
        <v>P11</v>
      </c>
      <c r="K14" s="22">
        <f>Echantillon!C23</f>
        <v>0</v>
      </c>
      <c r="L14" s="23" t="str">
        <f>BaseDeCalcul!P$114</f>
        <v>N/A</v>
      </c>
      <c r="M14" s="37"/>
      <c r="N14" s="33"/>
      <c r="O14" s="33"/>
      <c r="P14" s="33"/>
      <c r="Q14" s="33"/>
      <c r="R14" s="33"/>
      <c r="S14" s="33"/>
      <c r="T14" s="5"/>
      <c r="U14" s="38">
        <f t="shared" si="0"/>
        <v>0</v>
      </c>
      <c r="V14" s="39" t="s">
        <v>10</v>
      </c>
      <c r="W14" s="40"/>
      <c r="X14" s="5"/>
      <c r="Y14" s="5"/>
      <c r="Z14" s="5"/>
      <c r="AA14" s="5"/>
      <c r="AB14" s="5"/>
      <c r="AC14" s="5"/>
      <c r="AD14" s="5"/>
      <c r="AE14" s="5"/>
    </row>
    <row r="15">
      <c r="A15" s="52" t="str">
        <f>BaseDeCalcul!AL14</f>
        <v>AA</v>
      </c>
      <c r="B15" s="53">
        <f>BaseDeCalcul!AM14</f>
        <v>1</v>
      </c>
      <c r="C15" s="53">
        <f>BaseDeCalcul!AN14</f>
        <v>0</v>
      </c>
      <c r="D15" s="41"/>
      <c r="E15" s="52" t="str">
        <f>BaseDeCalcul!AL21</f>
        <v xml:space="preserve">niveau AA</v>
      </c>
      <c r="F15" s="53">
        <f>BaseDeCalcul!AM21</f>
        <v>1</v>
      </c>
      <c r="G15" s="53">
        <f>BaseDeCalcul!AN21</f>
        <v>0</v>
      </c>
      <c r="H15" s="54"/>
      <c r="I15" s="54"/>
      <c r="J15" s="21" t="str">
        <f>Echantillon!B24</f>
        <v>P12</v>
      </c>
      <c r="K15" s="22">
        <f>Echantillon!C24</f>
        <v>0</v>
      </c>
      <c r="L15" s="23" t="str">
        <f>BaseDeCalcul!Q$114</f>
        <v>N/A</v>
      </c>
      <c r="M15" s="37"/>
      <c r="N15" s="33"/>
      <c r="O15" s="33"/>
      <c r="P15" s="33"/>
      <c r="Q15" s="33"/>
      <c r="R15" s="33"/>
      <c r="S15" s="33"/>
      <c r="T15" s="5"/>
      <c r="U15" s="42">
        <f t="shared" si="0"/>
        <v>0</v>
      </c>
      <c r="V15" s="43" t="s">
        <v>11</v>
      </c>
      <c r="W15" s="40"/>
      <c r="X15" s="5"/>
      <c r="Y15" s="5"/>
      <c r="Z15" s="5"/>
      <c r="AA15" s="5"/>
      <c r="AB15" s="5"/>
      <c r="AC15" s="5"/>
      <c r="AD15" s="5"/>
      <c r="AE15" s="5"/>
    </row>
    <row r="16">
      <c r="A16" s="41"/>
      <c r="B16" s="41"/>
      <c r="C16" s="41"/>
      <c r="D16" s="41"/>
      <c r="E16" s="20"/>
      <c r="F16" s="20"/>
      <c r="G16" s="20"/>
      <c r="H16" s="20"/>
      <c r="I16" s="20"/>
      <c r="J16" s="21" t="str">
        <f>Echantillon!B25</f>
        <v>P13</v>
      </c>
      <c r="K16" s="22">
        <f>Echantillon!C25</f>
        <v>0</v>
      </c>
      <c r="L16" s="23" t="str">
        <f>BaseDeCalcul!R$114</f>
        <v>N/A</v>
      </c>
      <c r="M16" s="37"/>
      <c r="N16" s="33"/>
      <c r="O16" s="33"/>
      <c r="P16" s="33"/>
      <c r="Q16" s="33"/>
      <c r="R16" s="33"/>
      <c r="S16" s="33"/>
      <c r="T16" s="5"/>
      <c r="U16" s="44">
        <f t="shared" si="0"/>
        <v>0</v>
      </c>
      <c r="V16" s="45" t="s">
        <v>12</v>
      </c>
      <c r="W16" s="40"/>
      <c r="X16" s="5"/>
      <c r="Y16" s="5"/>
      <c r="Z16" s="5"/>
      <c r="AA16" s="5"/>
      <c r="AB16" s="5"/>
      <c r="AC16" s="5"/>
      <c r="AD16" s="5"/>
      <c r="AE16" s="5"/>
    </row>
    <row r="17">
      <c r="A17" s="55" t="s">
        <v>17</v>
      </c>
      <c r="B17" s="56"/>
      <c r="C17" s="56"/>
      <c r="D17" s="57"/>
      <c r="E17" s="57"/>
      <c r="F17" s="57"/>
      <c r="G17" s="20"/>
      <c r="H17" s="20"/>
      <c r="I17" s="20"/>
      <c r="J17" s="21" t="str">
        <f>Echantillon!B26</f>
        <v>P14</v>
      </c>
      <c r="K17" s="22">
        <f>Echantillon!C26</f>
        <v>0</v>
      </c>
      <c r="L17" s="23" t="str">
        <f>BaseDeCalcul!S$114</f>
        <v>N/A</v>
      </c>
      <c r="M17" s="37"/>
      <c r="N17" s="33"/>
      <c r="O17" s="33"/>
      <c r="P17" s="33"/>
      <c r="Q17" s="33"/>
      <c r="R17" s="33"/>
      <c r="S17" s="33"/>
      <c r="T17" s="5"/>
      <c r="U17" s="47">
        <f t="shared" si="0"/>
        <v>0</v>
      </c>
      <c r="V17" s="48" t="s">
        <v>15</v>
      </c>
      <c r="W17" s="49"/>
      <c r="X17" s="5"/>
      <c r="Y17" s="5"/>
      <c r="Z17" s="5"/>
      <c r="AA17" s="5"/>
      <c r="AB17" s="5"/>
      <c r="AC17" s="5"/>
      <c r="AD17" s="5"/>
      <c r="AE17" s="5"/>
    </row>
    <row r="18">
      <c r="A18" s="58" t="str">
        <f>Paramètres!A2</f>
        <v>Bloquante</v>
      </c>
      <c r="B18" s="59">
        <v>0</v>
      </c>
      <c r="C18" s="13"/>
      <c r="D18" s="41"/>
      <c r="E18" s="41"/>
      <c r="F18" s="41"/>
      <c r="G18" s="20"/>
      <c r="H18" s="20"/>
      <c r="I18" s="20"/>
      <c r="J18" s="21" t="str">
        <f>Echantillon!B27</f>
        <v>P15</v>
      </c>
      <c r="K18" s="22">
        <f>Echantillon!C27</f>
        <v>0</v>
      </c>
      <c r="L18" s="23" t="str">
        <f>BaseDeCalcul!T$114</f>
        <v>N/A</v>
      </c>
      <c r="M18" s="37"/>
      <c r="N18" s="33"/>
      <c r="O18" s="33"/>
      <c r="P18" s="33"/>
      <c r="Q18" s="33"/>
      <c r="R18" s="33"/>
      <c r="S18" s="33"/>
      <c r="T18" s="5"/>
      <c r="U18" s="34">
        <f t="shared" si="0"/>
        <v>0</v>
      </c>
      <c r="V18" s="35" t="s">
        <v>8</v>
      </c>
      <c r="W18" s="36" t="s">
        <v>18</v>
      </c>
      <c r="X18" s="5"/>
      <c r="Y18" s="5"/>
      <c r="Z18" s="5"/>
      <c r="AA18" s="5"/>
      <c r="AB18" s="5"/>
      <c r="AC18" s="5"/>
      <c r="AD18" s="5"/>
      <c r="AE18" s="5"/>
    </row>
    <row r="19">
      <c r="A19" s="58" t="str">
        <f>Paramètres!A3</f>
        <v>Majeure</v>
      </c>
      <c r="B19" s="59">
        <v>2</v>
      </c>
      <c r="C19" s="60"/>
      <c r="D19" s="41"/>
      <c r="E19" s="41"/>
      <c r="F19" s="41"/>
      <c r="G19" s="20"/>
      <c r="H19" s="20"/>
      <c r="I19" s="20"/>
      <c r="J19" s="21" t="str">
        <f>Echantillon!B28</f>
        <v>P16</v>
      </c>
      <c r="K19" s="22">
        <f>Echantillon!C28</f>
        <v>0</v>
      </c>
      <c r="L19" s="23" t="str">
        <f>BaseDeCalcul!U$114</f>
        <v>N/A</v>
      </c>
      <c r="M19" s="37"/>
      <c r="N19" s="33"/>
      <c r="O19" s="33"/>
      <c r="P19" s="33"/>
      <c r="Q19" s="33"/>
      <c r="R19" s="33"/>
      <c r="S19" s="33"/>
      <c r="T19" s="5"/>
      <c r="U19" s="38">
        <f t="shared" si="0"/>
        <v>0</v>
      </c>
      <c r="V19" s="39" t="s">
        <v>10</v>
      </c>
      <c r="W19" s="40"/>
      <c r="X19" s="5"/>
      <c r="Y19" s="5"/>
      <c r="Z19" s="5"/>
      <c r="AA19" s="5"/>
      <c r="AB19" s="5"/>
      <c r="AC19" s="5"/>
      <c r="AD19" s="5"/>
      <c r="AE19" s="5"/>
    </row>
    <row r="20">
      <c r="A20" s="58" t="str">
        <f>Paramètres!A4</f>
        <v>Moyenne</v>
      </c>
      <c r="B20" s="59">
        <v>4</v>
      </c>
      <c r="C20" s="60"/>
      <c r="D20" s="41"/>
      <c r="E20" s="41"/>
      <c r="F20" s="41"/>
      <c r="G20" s="20"/>
      <c r="H20" s="20"/>
      <c r="I20" s="20"/>
      <c r="J20" s="21" t="str">
        <f>Echantillon!B29</f>
        <v>P17</v>
      </c>
      <c r="K20" s="22">
        <f>Echantillon!C29</f>
        <v>0</v>
      </c>
      <c r="L20" s="23" t="str">
        <f>BaseDeCalcul!V$114</f>
        <v>N/A</v>
      </c>
      <c r="M20" s="37"/>
      <c r="N20" s="33"/>
      <c r="O20" s="33"/>
      <c r="P20" s="33"/>
      <c r="Q20" s="33"/>
      <c r="R20" s="33"/>
      <c r="S20" s="33"/>
      <c r="T20" s="5"/>
      <c r="U20" s="42">
        <f t="shared" si="0"/>
        <v>0</v>
      </c>
      <c r="V20" s="43" t="s">
        <v>11</v>
      </c>
      <c r="W20" s="40"/>
      <c r="X20" s="5"/>
      <c r="Y20" s="5"/>
      <c r="Z20" s="5"/>
      <c r="AA20" s="5"/>
      <c r="AB20" s="5"/>
      <c r="AC20" s="5"/>
      <c r="AD20" s="5"/>
      <c r="AE20" s="5"/>
    </row>
    <row r="21">
      <c r="A21" s="58" t="str">
        <f>Paramètres!A5</f>
        <v>Mineure</v>
      </c>
      <c r="B21" s="59">
        <v>2</v>
      </c>
      <c r="C21" s="60"/>
      <c r="D21" s="41"/>
      <c r="E21" s="41"/>
      <c r="F21" s="41"/>
      <c r="G21" s="20"/>
      <c r="H21" s="20"/>
      <c r="I21" s="20"/>
      <c r="J21" s="21" t="str">
        <f>Echantillon!B30</f>
        <v>P18</v>
      </c>
      <c r="K21" s="22">
        <f>Echantillon!C30</f>
        <v>0</v>
      </c>
      <c r="L21" s="23" t="str">
        <f>BaseDeCalcul!W$114</f>
        <v>N/A</v>
      </c>
      <c r="M21" s="37"/>
      <c r="N21" s="33"/>
      <c r="O21" s="33"/>
      <c r="P21" s="33"/>
      <c r="Q21" s="33"/>
      <c r="R21" s="33"/>
      <c r="S21" s="33"/>
      <c r="T21" s="5"/>
      <c r="U21" s="44">
        <f t="shared" si="0"/>
        <v>0</v>
      </c>
      <c r="V21" s="45" t="s">
        <v>12</v>
      </c>
      <c r="W21" s="40"/>
      <c r="X21" s="5"/>
      <c r="Y21" s="5"/>
      <c r="Z21" s="5"/>
      <c r="AA21" s="5"/>
      <c r="AB21" s="5"/>
      <c r="AC21" s="5"/>
      <c r="AD21" s="5"/>
      <c r="AE21" s="5"/>
    </row>
    <row r="22">
      <c r="A22" s="61" t="s">
        <v>19</v>
      </c>
      <c r="B22" s="62">
        <v>8</v>
      </c>
      <c r="C22" s="13"/>
      <c r="D22" s="41"/>
      <c r="E22" s="41"/>
      <c r="F22" s="41"/>
      <c r="G22" s="20"/>
      <c r="H22" s="20"/>
      <c r="I22" s="20"/>
      <c r="J22" s="21" t="str">
        <f>Echantillon!B31</f>
        <v>P19</v>
      </c>
      <c r="K22" s="22">
        <f>Echantillon!C31</f>
        <v>0</v>
      </c>
      <c r="L22" s="23" t="str">
        <f>BaseDeCalcul!X$114</f>
        <v>N/A</v>
      </c>
      <c r="M22" s="37"/>
      <c r="N22" s="33"/>
      <c r="O22" s="33"/>
      <c r="P22" s="33"/>
      <c r="Q22" s="33"/>
      <c r="R22" s="33"/>
      <c r="S22" s="33"/>
      <c r="T22" s="5"/>
      <c r="U22" s="47">
        <f t="shared" si="0"/>
        <v>0</v>
      </c>
      <c r="V22" s="48" t="s">
        <v>15</v>
      </c>
      <c r="W22" s="49"/>
      <c r="X22" s="5"/>
      <c r="Y22" s="5"/>
      <c r="Z22" s="5"/>
      <c r="AA22" s="5"/>
      <c r="AB22" s="5"/>
      <c r="AC22" s="5"/>
      <c r="AD22" s="5"/>
      <c r="AE22" s="5"/>
    </row>
    <row r="23">
      <c r="A23" s="20"/>
      <c r="B23" s="20"/>
      <c r="C23" s="20"/>
      <c r="D23" s="20"/>
      <c r="E23" s="20"/>
      <c r="F23" s="20"/>
      <c r="G23" s="20"/>
      <c r="H23" s="20"/>
      <c r="I23" s="20"/>
      <c r="J23" s="21" t="str">
        <f>Echantillon!B32</f>
        <v>P20</v>
      </c>
      <c r="K23" s="22">
        <f>Echantillon!C32</f>
        <v>0</v>
      </c>
      <c r="L23" s="23" t="str">
        <f>BaseDeCalcul!Y$114</f>
        <v>N/A</v>
      </c>
      <c r="M23" s="37"/>
      <c r="N23" s="33"/>
      <c r="O23" s="33"/>
      <c r="P23" s="33"/>
      <c r="Q23" s="33"/>
      <c r="R23" s="33"/>
      <c r="S23" s="33"/>
      <c r="T23" s="5"/>
      <c r="U23" s="5"/>
      <c r="V23" s="5"/>
      <c r="W23" s="5"/>
      <c r="X23" s="5"/>
      <c r="Y23" s="5"/>
      <c r="Z23" s="5"/>
      <c r="AA23" s="5"/>
      <c r="AB23" s="5"/>
      <c r="AC23" s="5"/>
      <c r="AD23" s="5"/>
      <c r="AE23" s="5"/>
    </row>
    <row r="24" ht="15.75" customHeight="1">
      <c r="A24" s="63"/>
      <c r="B24" s="64"/>
      <c r="C24" s="65"/>
      <c r="D24" s="20"/>
      <c r="E24" s="20"/>
      <c r="F24" s="20"/>
      <c r="G24" s="20"/>
      <c r="H24" s="20"/>
      <c r="I24" s="20"/>
      <c r="J24" s="21" t="str">
        <f>Echantillon!B33</f>
        <v>P21</v>
      </c>
      <c r="K24" s="22">
        <f>Echantillon!C33</f>
        <v>0</v>
      </c>
      <c r="L24" s="23" t="str">
        <f>BaseDeCalcul!Z$114</f>
        <v>N/A</v>
      </c>
      <c r="M24" s="37"/>
      <c r="N24" s="33"/>
      <c r="O24" s="33"/>
      <c r="P24" s="33"/>
      <c r="Q24" s="33"/>
      <c r="R24" s="33"/>
      <c r="S24" s="33"/>
      <c r="T24" s="5"/>
      <c r="U24" s="5"/>
      <c r="V24" s="5"/>
      <c r="W24" s="5"/>
      <c r="X24" s="5"/>
      <c r="Y24" s="5"/>
      <c r="Z24" s="5"/>
      <c r="AA24" s="5"/>
      <c r="AB24" s="5"/>
      <c r="AC24" s="5"/>
      <c r="AD24" s="5"/>
      <c r="AE24" s="5"/>
    </row>
    <row r="25" ht="15.75" customHeight="1">
      <c r="A25" s="66"/>
      <c r="B25" s="65"/>
      <c r="C25" s="65"/>
      <c r="D25" s="20"/>
      <c r="E25" s="20"/>
      <c r="F25" s="20"/>
      <c r="G25" s="20"/>
      <c r="H25" s="20"/>
      <c r="I25" s="20"/>
      <c r="J25" s="21" t="str">
        <f>Echantillon!B34</f>
        <v>P22</v>
      </c>
      <c r="K25" s="22">
        <f>Echantillon!C34</f>
        <v>0</v>
      </c>
      <c r="L25" s="23" t="str">
        <f>BaseDeCalcul!AA$114</f>
        <v>N/A</v>
      </c>
      <c r="M25" s="37"/>
      <c r="N25" s="33"/>
      <c r="O25" s="33"/>
      <c r="P25" s="33"/>
      <c r="Q25" s="33"/>
      <c r="R25" s="33"/>
      <c r="S25" s="33"/>
      <c r="T25" s="5"/>
      <c r="U25" s="5"/>
      <c r="V25" s="5"/>
      <c r="W25" s="5"/>
      <c r="X25" s="5"/>
      <c r="Y25" s="5"/>
      <c r="Z25" s="5"/>
      <c r="AA25" s="5"/>
      <c r="AB25" s="5"/>
      <c r="AC25" s="5"/>
      <c r="AD25" s="5"/>
      <c r="AE25" s="5"/>
    </row>
    <row r="26" ht="15.75" customHeight="1">
      <c r="A26" s="66"/>
      <c r="B26" s="65"/>
      <c r="C26" s="65"/>
      <c r="D26" s="20"/>
      <c r="E26" s="20"/>
      <c r="F26" s="20"/>
      <c r="G26" s="20"/>
      <c r="H26" s="20"/>
      <c r="I26" s="20"/>
      <c r="J26" s="21" t="str">
        <f>Echantillon!B35</f>
        <v>P23</v>
      </c>
      <c r="K26" s="22">
        <f>Echantillon!C35</f>
        <v>0</v>
      </c>
      <c r="L26" s="23" t="str">
        <f>BaseDeCalcul!AB$114</f>
        <v>N/A</v>
      </c>
      <c r="M26" s="37"/>
      <c r="N26" s="33"/>
      <c r="O26" s="33"/>
      <c r="P26" s="33"/>
      <c r="Q26" s="33"/>
      <c r="R26" s="33"/>
      <c r="S26" s="33"/>
      <c r="T26" s="5"/>
      <c r="U26" s="5"/>
      <c r="V26" s="5"/>
      <c r="W26" s="5"/>
      <c r="X26" s="5"/>
      <c r="Y26" s="5"/>
      <c r="Z26" s="5"/>
      <c r="AA26" s="5"/>
      <c r="AB26" s="5"/>
      <c r="AC26" s="5"/>
      <c r="AD26" s="5"/>
      <c r="AE26" s="5"/>
    </row>
    <row r="27" ht="15.75" customHeight="1">
      <c r="A27" s="66"/>
      <c r="B27" s="65"/>
      <c r="C27" s="65"/>
      <c r="D27" s="20"/>
      <c r="E27" s="20"/>
      <c r="F27" s="20"/>
      <c r="G27" s="20"/>
      <c r="H27" s="20"/>
      <c r="I27" s="20"/>
      <c r="J27" s="21" t="str">
        <f>Echantillon!B36</f>
        <v>P24</v>
      </c>
      <c r="K27" s="22">
        <f>Echantillon!C36</f>
        <v>0</v>
      </c>
      <c r="L27" s="23" t="str">
        <f>BaseDeCalcul!AC$114</f>
        <v>N/A</v>
      </c>
      <c r="M27" s="37"/>
      <c r="N27" s="33"/>
      <c r="O27" s="33"/>
      <c r="P27" s="33"/>
      <c r="Q27" s="33"/>
      <c r="R27" s="33"/>
      <c r="S27" s="33"/>
      <c r="T27" s="5"/>
      <c r="U27" s="5"/>
      <c r="V27" s="5"/>
      <c r="W27" s="5"/>
      <c r="X27" s="5"/>
      <c r="Y27" s="5"/>
      <c r="Z27" s="5"/>
      <c r="AA27" s="5"/>
      <c r="AB27" s="5"/>
      <c r="AC27" s="5"/>
      <c r="AD27" s="5"/>
      <c r="AE27" s="5"/>
    </row>
    <row r="28" ht="15.75" customHeight="1">
      <c r="A28" s="66"/>
      <c r="B28" s="65"/>
      <c r="C28" s="65"/>
      <c r="D28" s="20"/>
      <c r="E28" s="20"/>
      <c r="F28" s="20"/>
      <c r="G28" s="20"/>
      <c r="H28" s="20"/>
      <c r="I28" s="20"/>
      <c r="J28" s="21" t="str">
        <f>Echantillon!B37</f>
        <v>P25</v>
      </c>
      <c r="K28" s="22">
        <f>Echantillon!C37</f>
        <v>0</v>
      </c>
      <c r="L28" s="23" t="str">
        <f>BaseDeCalcul!AD$114</f>
        <v>N/A</v>
      </c>
      <c r="M28" s="67"/>
      <c r="N28" s="68"/>
      <c r="O28" s="68"/>
      <c r="P28" s="68"/>
      <c r="Q28" s="68"/>
      <c r="R28" s="68"/>
      <c r="S28" s="68"/>
      <c r="T28" s="5"/>
      <c r="U28" s="5"/>
      <c r="V28" s="5"/>
      <c r="W28" s="5"/>
      <c r="X28" s="5"/>
      <c r="Y28" s="5"/>
      <c r="Z28" s="5"/>
      <c r="AA28" s="5"/>
      <c r="AB28" s="5"/>
      <c r="AC28" s="5"/>
      <c r="AD28" s="5"/>
      <c r="AE28" s="5"/>
    </row>
    <row r="29" ht="15.75" customHeight="1">
      <c r="A29" s="66"/>
      <c r="B29" s="65"/>
      <c r="C29" s="65"/>
      <c r="D29" s="20"/>
      <c r="E29" s="20"/>
      <c r="F29" s="20"/>
      <c r="G29" s="20"/>
      <c r="H29" s="20"/>
      <c r="I29" s="20"/>
      <c r="J29" s="21" t="str">
        <f>Echantillon!B38</f>
        <v>P26</v>
      </c>
      <c r="K29" s="22">
        <f>Echantillon!C38</f>
        <v>0</v>
      </c>
      <c r="L29" s="23" t="str">
        <f>BaseDeCalcul!AE$114</f>
        <v>N/A</v>
      </c>
      <c r="M29" s="67"/>
      <c r="N29" s="68"/>
      <c r="O29" s="68"/>
      <c r="P29" s="68"/>
      <c r="Q29" s="68"/>
      <c r="R29" s="68"/>
      <c r="S29" s="68"/>
      <c r="T29" s="5"/>
      <c r="U29" s="5"/>
      <c r="V29" s="5"/>
      <c r="W29" s="5"/>
      <c r="X29" s="5"/>
      <c r="Y29" s="5"/>
      <c r="Z29" s="5"/>
      <c r="AA29" s="5"/>
      <c r="AB29" s="5"/>
      <c r="AC29" s="5"/>
      <c r="AD29" s="5"/>
      <c r="AE29" s="5"/>
    </row>
    <row r="30" ht="15.75" customHeight="1">
      <c r="A30" s="20"/>
      <c r="B30" s="20"/>
      <c r="C30" s="20"/>
      <c r="D30" s="20"/>
      <c r="E30" s="20"/>
      <c r="F30" s="20"/>
      <c r="G30" s="20"/>
      <c r="H30" s="20"/>
      <c r="I30" s="20"/>
      <c r="J30" s="20"/>
      <c r="K30" s="20"/>
      <c r="L30" s="69">
        <f>AVERAGE(L4:L29)</f>
        <v>1</v>
      </c>
      <c r="M30" s="70"/>
      <c r="N30" s="71"/>
      <c r="O30" s="71"/>
      <c r="P30" s="71"/>
      <c r="Q30" s="71"/>
      <c r="R30" s="71"/>
      <c r="S30" s="71"/>
      <c r="T30" s="5"/>
      <c r="U30" s="5"/>
      <c r="V30" s="5"/>
      <c r="W30" s="5"/>
      <c r="X30" s="5"/>
      <c r="Y30" s="5"/>
      <c r="Z30" s="5"/>
      <c r="AA30" s="5"/>
      <c r="AB30" s="5"/>
      <c r="AC30" s="5"/>
      <c r="AD30" s="5"/>
      <c r="AE30" s="5"/>
    </row>
    <row r="31" ht="15.75" customHeight="1">
      <c r="A31" s="72"/>
      <c r="B31" s="73"/>
      <c r="C31" s="73"/>
      <c r="D31" s="5"/>
      <c r="M31" s="74"/>
      <c r="N31" s="74"/>
      <c r="O31" s="74"/>
      <c r="P31" s="74"/>
      <c r="Q31" s="74"/>
      <c r="R31" s="74"/>
      <c r="S31" s="74"/>
      <c r="T31" s="75"/>
      <c r="U31" s="5"/>
      <c r="V31" s="5"/>
      <c r="W31" s="5"/>
      <c r="X31" s="5"/>
      <c r="Y31" s="5"/>
      <c r="Z31" s="5"/>
      <c r="AA31" s="5"/>
      <c r="AB31" s="5"/>
      <c r="AC31" s="5"/>
      <c r="AD31" s="5"/>
      <c r="AE31" s="5"/>
    </row>
    <row r="32" ht="15.75" customHeight="1">
      <c r="A32" s="5"/>
      <c r="B32" s="5"/>
      <c r="C32" s="5"/>
      <c r="D32" s="5"/>
      <c r="M32" s="5"/>
      <c r="N32" s="5"/>
      <c r="O32" s="5"/>
      <c r="P32" s="5"/>
      <c r="Q32" s="5"/>
      <c r="R32" s="5"/>
      <c r="S32" s="5"/>
      <c r="T32" s="5"/>
      <c r="U32" s="5"/>
      <c r="V32" s="5"/>
      <c r="W32" s="5"/>
      <c r="X32" s="5"/>
      <c r="Y32" s="5"/>
      <c r="Z32" s="5"/>
      <c r="AA32" s="5"/>
      <c r="AB32" s="5"/>
      <c r="AC32" s="5"/>
      <c r="AD32" s="5"/>
      <c r="AE32" s="5"/>
    </row>
    <row r="33" ht="15.75" customHeight="1">
      <c r="A33" s="5"/>
      <c r="B33" s="5"/>
      <c r="C33" s="5"/>
      <c r="D33" s="5"/>
      <c r="J33" s="76"/>
      <c r="K33" s="76"/>
      <c r="L33" s="76"/>
      <c r="M33" s="5"/>
      <c r="N33" s="5"/>
      <c r="O33" s="5"/>
      <c r="P33" s="5"/>
      <c r="Q33" s="5"/>
      <c r="R33" s="5"/>
      <c r="S33" s="5"/>
      <c r="T33" s="5"/>
      <c r="U33" s="5"/>
      <c r="V33" s="5"/>
      <c r="W33" s="5"/>
      <c r="X33" s="5"/>
      <c r="Y33" s="5"/>
      <c r="Z33" s="5"/>
      <c r="AA33" s="5"/>
      <c r="AB33" s="5"/>
      <c r="AC33" s="5"/>
      <c r="AD33" s="5"/>
      <c r="AE33" s="5"/>
    </row>
    <row r="34" ht="15.75" customHeight="1">
      <c r="A34" s="5"/>
      <c r="B34" s="5"/>
      <c r="C34" s="5"/>
      <c r="D34" s="5"/>
      <c r="J34" s="76"/>
      <c r="K34" s="76"/>
      <c r="L34" s="76"/>
      <c r="M34" s="5"/>
      <c r="N34" s="5"/>
      <c r="O34" s="5"/>
      <c r="P34" s="5"/>
      <c r="Q34" s="5"/>
      <c r="R34" s="5"/>
      <c r="S34" s="5"/>
      <c r="T34" s="5"/>
      <c r="U34" s="5"/>
      <c r="V34" s="5"/>
      <c r="W34" s="5"/>
      <c r="X34" s="5"/>
      <c r="Y34" s="5"/>
      <c r="Z34" s="5"/>
      <c r="AA34" s="5"/>
      <c r="AB34" s="5"/>
      <c r="AC34" s="5"/>
      <c r="AD34" s="5"/>
      <c r="AE34" s="5"/>
    </row>
    <row r="35" ht="15.75" customHeight="1">
      <c r="A35" s="5"/>
      <c r="B35" s="5"/>
      <c r="C35" s="5"/>
      <c r="D35" s="5"/>
      <c r="J35" s="76"/>
      <c r="K35" s="76"/>
      <c r="L35" s="76"/>
      <c r="M35" s="5"/>
      <c r="N35" s="5"/>
      <c r="O35" s="5"/>
      <c r="P35" s="5"/>
      <c r="Q35" s="5"/>
      <c r="R35" s="5"/>
      <c r="S35" s="5"/>
      <c r="T35" s="5"/>
      <c r="U35" s="5"/>
      <c r="V35" s="5"/>
      <c r="W35" s="5"/>
      <c r="X35" s="5"/>
      <c r="Y35" s="5"/>
      <c r="Z35" s="5"/>
      <c r="AA35" s="5"/>
      <c r="AB35" s="5"/>
      <c r="AC35" s="5"/>
      <c r="AD35" s="5"/>
      <c r="AE35" s="5"/>
    </row>
    <row r="36" ht="15.75" customHeight="1">
      <c r="A36" s="5"/>
      <c r="B36" s="5"/>
      <c r="C36" s="5"/>
      <c r="D36" s="5"/>
      <c r="J36" s="76"/>
      <c r="K36" s="76"/>
      <c r="L36" s="76"/>
      <c r="M36" s="5"/>
      <c r="N36" s="5"/>
      <c r="O36" s="5"/>
      <c r="P36" s="5"/>
      <c r="Q36" s="5"/>
      <c r="R36" s="5"/>
      <c r="S36" s="5"/>
      <c r="T36" s="5"/>
      <c r="U36" s="5"/>
      <c r="V36" s="5"/>
      <c r="W36" s="5"/>
      <c r="X36" s="5"/>
      <c r="Y36" s="5"/>
      <c r="Z36" s="5"/>
      <c r="AA36" s="5"/>
      <c r="AB36" s="5"/>
      <c r="AC36" s="5"/>
      <c r="AD36" s="5"/>
      <c r="AE36" s="5"/>
    </row>
    <row r="37" ht="15.75" customHeight="1">
      <c r="A37" s="5"/>
      <c r="B37" s="5"/>
      <c r="C37" s="5"/>
      <c r="D37" s="5"/>
      <c r="J37" s="76"/>
      <c r="K37" s="76"/>
      <c r="L37" s="76"/>
      <c r="M37" s="5"/>
      <c r="N37" s="5"/>
      <c r="O37" s="5"/>
      <c r="P37" s="5"/>
      <c r="Q37" s="5"/>
      <c r="R37" s="5"/>
      <c r="S37" s="5"/>
      <c r="T37" s="5"/>
      <c r="U37" s="5"/>
      <c r="V37" s="5"/>
      <c r="W37" s="5"/>
      <c r="X37" s="5"/>
      <c r="Y37" s="5"/>
      <c r="Z37" s="5"/>
      <c r="AA37" s="5"/>
      <c r="AB37" s="5"/>
      <c r="AC37" s="5"/>
      <c r="AD37" s="5"/>
      <c r="AE37" s="5"/>
    </row>
    <row r="38" ht="15.75" customHeight="1">
      <c r="A38" s="5"/>
      <c r="B38" s="5"/>
      <c r="C38" s="5"/>
      <c r="D38" s="5"/>
      <c r="J38" s="76"/>
      <c r="K38" s="76"/>
      <c r="L38" s="76"/>
      <c r="M38" s="5"/>
      <c r="N38" s="5"/>
      <c r="O38" s="5"/>
      <c r="P38" s="5"/>
      <c r="Q38" s="5"/>
      <c r="R38" s="5"/>
      <c r="S38" s="5"/>
      <c r="T38" s="5"/>
      <c r="U38" s="5"/>
      <c r="V38" s="5"/>
      <c r="W38" s="5"/>
      <c r="X38" s="5"/>
      <c r="Y38" s="5"/>
      <c r="Z38" s="5"/>
      <c r="AA38" s="5"/>
      <c r="AB38" s="5"/>
      <c r="AC38" s="5"/>
      <c r="AD38" s="5"/>
      <c r="AE38" s="5"/>
    </row>
    <row r="39" ht="15.75" customHeight="1">
      <c r="A39" s="5"/>
      <c r="B39" s="5"/>
      <c r="C39" s="5"/>
      <c r="D39" s="5"/>
      <c r="J39" s="76"/>
      <c r="K39" s="76"/>
      <c r="L39" s="76"/>
      <c r="M39" s="5"/>
      <c r="N39" s="5"/>
      <c r="O39" s="5"/>
      <c r="P39" s="5"/>
      <c r="Q39" s="5"/>
      <c r="R39" s="5"/>
      <c r="S39" s="5"/>
      <c r="T39" s="5"/>
      <c r="U39" s="5"/>
      <c r="V39" s="5"/>
      <c r="W39" s="5"/>
      <c r="X39" s="5"/>
      <c r="Y39" s="5"/>
      <c r="Z39" s="5"/>
      <c r="AA39" s="5"/>
      <c r="AB39" s="5"/>
      <c r="AC39" s="5"/>
      <c r="AD39" s="5"/>
      <c r="AE39" s="5"/>
    </row>
    <row r="40" ht="15.75" customHeight="1">
      <c r="A40" s="5"/>
      <c r="B40" s="5"/>
      <c r="C40" s="5"/>
      <c r="D40" s="5"/>
      <c r="J40" s="77"/>
      <c r="K40" s="77"/>
      <c r="L40" s="77"/>
      <c r="M40" s="5"/>
      <c r="N40" s="5"/>
      <c r="O40" s="5"/>
      <c r="P40" s="5"/>
      <c r="Q40" s="5"/>
      <c r="R40" s="5"/>
      <c r="S40" s="5"/>
      <c r="T40" s="5"/>
      <c r="U40" s="5"/>
      <c r="V40" s="5"/>
      <c r="W40" s="5"/>
      <c r="X40" s="5"/>
      <c r="Y40" s="5"/>
      <c r="Z40" s="5"/>
      <c r="AA40" s="5"/>
      <c r="AB40" s="5"/>
      <c r="AC40" s="5"/>
      <c r="AD40" s="5"/>
      <c r="AE40" s="5"/>
    </row>
    <row r="41"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row>
    <row r="42"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row>
    <row r="43"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row>
    <row r="44"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row>
    <row r="45"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row>
    <row r="4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row>
    <row r="47"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row>
    <row r="48"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row>
    <row r="49"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row>
    <row r="50"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row>
    <row r="51"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row>
    <row r="52"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row>
    <row r="53"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row>
    <row r="54"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row>
    <row r="55"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row>
    <row r="5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row>
    <row r="57"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row>
    <row r="58"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row>
    <row r="59"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row>
    <row r="60"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row>
    <row r="61"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row>
    <row r="62"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row>
    <row r="63"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row>
    <row r="64"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row>
    <row r="65"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row>
    <row r="6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row>
    <row r="67"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row>
    <row r="68"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row>
    <row r="69"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row>
    <row r="70"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row>
    <row r="71"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row>
    <row r="72"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row>
    <row r="73"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row>
    <row r="74"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row>
    <row r="75"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row>
    <row r="7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row>
    <row r="77"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row>
    <row r="78"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row>
    <row r="79"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row>
    <row r="80"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row>
    <row r="81"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row>
    <row r="82"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row>
    <row r="83"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row>
    <row r="84"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row>
    <row r="85"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row>
    <row r="8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row>
    <row r="87"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row>
    <row r="88"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row>
    <row r="89"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row>
    <row r="90"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row>
    <row r="91"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row>
    <row r="92"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row>
    <row r="93"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row>
    <row r="94"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row>
    <row r="95"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row>
    <row r="9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row>
    <row r="97"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row>
    <row r="98"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row>
    <row r="99"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row>
    <row r="100"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row>
    <row r="101"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row>
    <row r="102"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row>
    <row r="103"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row>
    <row r="104"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row>
    <row r="105"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row>
    <row r="10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row>
    <row r="107"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row>
    <row r="108"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row>
    <row r="109"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row>
    <row r="110"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row>
    <row r="111"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row>
    <row r="112"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row>
    <row r="113"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row>
    <row r="114"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row>
    <row r="115"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row>
    <row r="11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row>
    <row r="117"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row>
    <row r="118"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row>
    <row r="119"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row>
    <row r="120"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row>
    <row r="121"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row>
    <row r="122"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row>
    <row r="123"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row>
    <row r="124"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row>
    <row r="125"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row>
    <row r="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row>
    <row r="127"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row>
    <row r="128"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row>
    <row r="129"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row>
    <row r="130"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row>
    <row r="131"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row>
    <row r="132"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row>
    <row r="133"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row>
    <row r="134"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row>
    <row r="135"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row>
    <row r="13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row>
    <row r="137"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row>
    <row r="138"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row>
    <row r="139"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row>
    <row r="140"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row>
    <row r="141"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row>
    <row r="142"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row>
    <row r="143"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row>
    <row r="144"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row>
    <row r="145"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row>
    <row r="14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row>
    <row r="147"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row>
    <row r="148"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row>
    <row r="149"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row>
    <row r="150"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row>
    <row r="151"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row>
    <row r="152"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row>
    <row r="153"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row>
    <row r="154"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row>
    <row r="155"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row>
    <row r="15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row>
    <row r="157"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row>
    <row r="158"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row>
    <row r="15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row>
    <row r="160"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row>
    <row r="1001" ht="15.75" customHeight="1">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row>
    <row r="1002" ht="15.75" customHeight="1">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row>
    <row r="1003" ht="15.75" customHeight="1">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row>
    <row r="1004" ht="15.75" customHeight="1">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row>
  </sheetData>
  <mergeCells count="15">
    <mergeCell ref="W18:W22"/>
    <mergeCell ref="B22:C22"/>
    <mergeCell ref="J2:L2"/>
    <mergeCell ref="A3:G3"/>
    <mergeCell ref="A5:F5"/>
    <mergeCell ref="W8:W12"/>
    <mergeCell ref="W13:W17"/>
    <mergeCell ref="B20:C20"/>
    <mergeCell ref="B21:C21"/>
    <mergeCell ref="A2:G2"/>
    <mergeCell ref="A12:C12"/>
    <mergeCell ref="A17:C17"/>
    <mergeCell ref="B18:C18"/>
    <mergeCell ref="E12:G12"/>
    <mergeCell ref="B19:C19"/>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2" id="{00CA0069-00B1-4FB0-937F-009800D50033}">
            <xm:f>B31=1</xm:f>
            <x14:dxf>
              <fill>
                <patternFill patternType="solid">
                  <fgColor rgb="FFB7E1CD"/>
                  <bgColor rgb="FFB7E1CD"/>
                </patternFill>
              </fill>
            </x14:dxf>
          </x14:cfRule>
          <xm:sqref>A31</xm:sqref>
        </x14:conditionalFormatting>
        <x14:conditionalFormatting xmlns:xm="http://schemas.microsoft.com/office/excel/2006/main">
          <x14:cfRule type="cellIs" priority="1" operator="greaterThan" id="{00DC00E9-0018-4118-8165-009B007C00AB}">
            <xm:f>0</xm:f>
            <x14:dxf>
              <font>
                <color indexed="65"/>
              </font>
              <fill>
                <patternFill patternType="solid">
                  <fgColor rgb="FF757575"/>
                  <bgColor rgb="FF757575"/>
                </patternFill>
              </fill>
            </x14:dxf>
          </x14:cfRule>
          <xm:sqref>M12:S12 M17:S17 M22:S22</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topLeftCell="A9" zoomScale="100" workbookViewId="0">
      <pane xSplit="6" topLeftCell="G1" activePane="topRight" state="frozen"/>
      <selection activeCell="J50" activeCellId="0" sqref="J5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44140625"/>
    <col customWidth="1" min="8" max="8" width="11.33203125"/>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4"/>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20.25">
      <c r="A2" s="308"/>
      <c r="B2" s="309" t="str">
        <f>F4</f>
        <v>P02</v>
      </c>
      <c r="C2" s="310" t="str">
        <f>Echantillon!C14</f>
        <v xml:space="preserve">Page résultats (3 onglets)</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HYPERLINK(Echantillon!D14)</f>
        <v>https://elections.larochelle.fr/resultats-2024-europeennes</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Echantillon!B14</f>
        <v>P02</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41</v>
      </c>
      <c r="G5" s="40"/>
      <c r="H5" s="40"/>
      <c r="I5" s="40"/>
      <c r="J5" s="40"/>
      <c r="K5" s="40"/>
      <c r="L5" s="40"/>
      <c r="M5" s="306"/>
      <c r="N5" s="327" t="s">
        <v>9</v>
      </c>
      <c r="O5" s="94">
        <f>COUNTIFS($C$12:$C$117,"A",$F$12:$F$117,"c")</f>
        <v>35</v>
      </c>
      <c r="P5" s="94">
        <f>COUNTIFS($C$12:$C$117,"A",$F$12:$F$117,"nc")</f>
        <v>0</v>
      </c>
      <c r="Q5" s="94">
        <f>COUNTIFS($C$12:$C$117,"A",$F$12:$F$117,"na")</f>
        <v>48</v>
      </c>
      <c r="R5" s="94">
        <f>COUNTIFS($C$12:$C$117,"A",$F$12:$F$117,"nt")</f>
        <v>0</v>
      </c>
      <c r="S5" s="328">
        <f t="shared" ref="S5:S7" si="112">O5+P5</f>
        <v>35</v>
      </c>
      <c r="T5" s="329">
        <f t="shared" ref="T5:T7" si="113">IF(S5&gt;0,O5/S5,"-")</f>
        <v>1</v>
      </c>
      <c r="U5" s="330">
        <f>T5</f>
        <v>1</v>
      </c>
    </row>
    <row r="6" ht="16.5" customHeight="1">
      <c r="A6" s="305"/>
      <c r="B6" s="40"/>
      <c r="C6" s="40"/>
      <c r="D6" s="40"/>
      <c r="E6" s="319" t="s">
        <v>132</v>
      </c>
      <c r="F6" s="319">
        <f>COUNTIF(F12:F117,"nc")</f>
        <v>0</v>
      </c>
      <c r="G6" s="40"/>
      <c r="H6" s="40"/>
      <c r="I6" s="40"/>
      <c r="J6" s="40"/>
      <c r="K6" s="40"/>
      <c r="L6" s="40"/>
      <c r="M6" s="306"/>
      <c r="N6" s="327" t="s">
        <v>16</v>
      </c>
      <c r="O6" s="94">
        <f>COUNTIFS($C$12:$C$117,"AA",$F$12:$F$117,"c")</f>
        <v>6</v>
      </c>
      <c r="P6" s="94">
        <f>COUNTIFS($C$12:$C$117,"AA",$F$12:$F$117,"nc")</f>
        <v>0</v>
      </c>
      <c r="Q6" s="94">
        <f>COUNTIFS($C$12:$C$117,"AA",$F$12:$F$117,"na")</f>
        <v>17</v>
      </c>
      <c r="R6" s="94">
        <f>COUNTIFS($C$12:$C$117,"AA",$F$12:$F$117,"nt")</f>
        <v>0</v>
      </c>
      <c r="S6" s="328">
        <f t="shared" si="112"/>
        <v>6</v>
      </c>
      <c r="T6" s="329">
        <f t="shared" si="113"/>
        <v>1</v>
      </c>
      <c r="U6" s="53">
        <f>IF(S6&gt;0,SUM(O5:O6)/SUM(S5:S6),"-")</f>
        <v>1</v>
      </c>
    </row>
    <row r="7" ht="16.5" customHeight="1">
      <c r="A7" s="305"/>
      <c r="B7" s="40"/>
      <c r="C7" s="40"/>
      <c r="D7" s="40"/>
      <c r="E7" s="319" t="s">
        <v>475</v>
      </c>
      <c r="F7" s="319">
        <f>COUNTIF(F12:F117,"na")</f>
        <v>65</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12"/>
        <v>0</v>
      </c>
      <c r="T7" s="329" t="str">
        <f t="shared" si="113"/>
        <v>-</v>
      </c>
      <c r="U7" s="330" t="str">
        <f>IF(S7&gt;0,SUM(O5:O7)/SUM(S5:S7),"-")</f>
        <v>-</v>
      </c>
    </row>
    <row r="8" ht="16.5" customHeight="1">
      <c r="A8" s="305"/>
      <c r="B8" s="40"/>
      <c r="C8" s="40"/>
      <c r="D8" s="40"/>
      <c r="E8" s="319" t="s">
        <v>134</v>
      </c>
      <c r="F8" s="319">
        <f>COUNTIF(F12:F117,"nt")</f>
        <v>0</v>
      </c>
      <c r="G8" s="40"/>
      <c r="H8" s="40"/>
      <c r="I8" s="40"/>
      <c r="J8" s="40"/>
      <c r="K8" s="40"/>
      <c r="L8" s="40"/>
      <c r="M8" s="306"/>
      <c r="N8" s="331" t="s">
        <v>476</v>
      </c>
      <c r="O8" s="332">
        <f t="shared" ref="O8:S8" si="114">SUM(O5:O7)</f>
        <v>41</v>
      </c>
      <c r="P8" s="332">
        <f t="shared" si="114"/>
        <v>0</v>
      </c>
      <c r="Q8" s="332">
        <f t="shared" si="114"/>
        <v>65</v>
      </c>
      <c r="R8" s="332">
        <f t="shared" si="114"/>
        <v>0</v>
      </c>
      <c r="S8" s="333">
        <f t="shared" si="114"/>
        <v>41</v>
      </c>
      <c r="T8" s="329"/>
      <c r="U8" s="327"/>
    </row>
    <row r="9" ht="16.5" customHeight="1">
      <c r="A9" s="305"/>
      <c r="B9" s="40"/>
      <c r="C9" s="40"/>
      <c r="D9" s="40"/>
      <c r="E9" s="319" t="s">
        <v>452</v>
      </c>
      <c r="F9" s="334">
        <f>F5/SUM(F5:F6)</f>
        <v>1</v>
      </c>
      <c r="G9" s="40"/>
      <c r="H9" s="40"/>
      <c r="I9" s="40"/>
      <c r="J9" s="40"/>
      <c r="K9" s="40"/>
      <c r="L9" s="40"/>
      <c r="M9" s="306"/>
      <c r="N9" s="306"/>
      <c r="O9" s="306"/>
      <c r="P9" s="306"/>
      <c r="Q9" s="306"/>
      <c r="R9" s="306"/>
      <c r="S9" s="306"/>
      <c r="T9" s="306"/>
      <c r="U9" s="306"/>
    </row>
    <row r="10" ht="16.5" customHeight="1">
      <c r="A10" s="305"/>
      <c r="B10" s="49"/>
      <c r="C10" s="49"/>
      <c r="D10" s="49"/>
      <c r="E10" s="319" t="s">
        <v>453</v>
      </c>
      <c r="F10" s="334">
        <f>F6/SUM(F5:F6)</f>
        <v>0</v>
      </c>
      <c r="G10" s="49"/>
      <c r="H10" s="49"/>
      <c r="I10" s="49"/>
      <c r="J10" s="49"/>
      <c r="K10" s="49"/>
      <c r="L10" s="49"/>
      <c r="M10" s="306"/>
      <c r="N10" s="306"/>
      <c r="O10" s="306"/>
      <c r="P10" s="306"/>
      <c r="Q10" s="306"/>
      <c r="R10" s="306"/>
      <c r="S10" s="306"/>
      <c r="T10" s="306"/>
      <c r="U10" s="306"/>
    </row>
    <row r="11" ht="16.5">
      <c r="A11" s="305"/>
      <c r="B11" s="263"/>
      <c r="C11" s="263"/>
      <c r="D11" s="263"/>
      <c r="E11" s="335"/>
      <c r="F11" s="263"/>
      <c r="G11" s="263"/>
      <c r="H11" s="336"/>
      <c r="I11" s="336"/>
      <c r="J11" s="336"/>
      <c r="K11" s="336"/>
      <c r="L11" s="336"/>
      <c r="M11" s="306"/>
      <c r="N11" s="306"/>
      <c r="O11" s="306"/>
      <c r="P11" s="306"/>
      <c r="Q11" s="306"/>
      <c r="R11" s="306"/>
      <c r="S11" s="306"/>
      <c r="T11" s="306"/>
      <c r="U11" s="306"/>
    </row>
    <row r="12" ht="62.25" hidden="1"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11</v>
      </c>
      <c r="G12" s="327"/>
      <c r="H12" s="104"/>
      <c r="I12" s="104"/>
      <c r="J12" s="104"/>
      <c r="K12" s="104"/>
      <c r="L12" s="104"/>
      <c r="M12" s="306"/>
      <c r="N12" s="306"/>
      <c r="O12" s="306"/>
      <c r="P12" s="306"/>
      <c r="Q12" s="306"/>
      <c r="R12" s="306"/>
      <c r="S12" s="306"/>
      <c r="T12" s="306"/>
      <c r="U12" s="306"/>
    </row>
    <row r="13" ht="62.25" hidden="1"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11</v>
      </c>
      <c r="G13" s="327"/>
      <c r="H13" s="104"/>
      <c r="I13" s="104"/>
      <c r="J13" s="104"/>
      <c r="K13" s="104"/>
      <c r="L13" s="104"/>
      <c r="M13" s="306"/>
      <c r="N13" s="306"/>
      <c r="O13" s="306"/>
      <c r="P13" s="306"/>
      <c r="Q13" s="306"/>
      <c r="R13" s="306"/>
      <c r="S13" s="306"/>
      <c r="T13" s="306"/>
      <c r="U13" s="306"/>
    </row>
    <row r="14" ht="62.25" hidden="1"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11</v>
      </c>
      <c r="G14" s="327"/>
      <c r="H14" s="104"/>
      <c r="I14" s="104"/>
      <c r="J14" s="104"/>
      <c r="K14" s="104"/>
      <c r="L14" s="104"/>
      <c r="M14" s="306"/>
      <c r="N14" s="306"/>
      <c r="O14" s="306"/>
      <c r="P14" s="306"/>
      <c r="Q14" s="306"/>
      <c r="R14" s="306"/>
      <c r="S14" s="306"/>
      <c r="T14" s="306"/>
      <c r="U14" s="306"/>
    </row>
    <row r="15" ht="62.25" hidden="1"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11</v>
      </c>
      <c r="G15" s="327"/>
      <c r="H15" s="104"/>
      <c r="I15" s="104"/>
      <c r="J15" s="104"/>
      <c r="K15" s="104"/>
      <c r="L15" s="104"/>
      <c r="M15" s="306"/>
      <c r="N15" s="306"/>
      <c r="O15" s="306"/>
      <c r="P15" s="306"/>
      <c r="Q15" s="306"/>
      <c r="R15" s="306"/>
      <c r="S15" s="306"/>
      <c r="T15" s="306"/>
      <c r="U15" s="306"/>
    </row>
    <row r="16" ht="62.25" hidden="1"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11</v>
      </c>
      <c r="G16" s="327"/>
      <c r="H16" s="104"/>
      <c r="I16" s="104"/>
      <c r="J16" s="104"/>
      <c r="K16" s="104"/>
      <c r="L16" s="104"/>
      <c r="M16" s="306"/>
      <c r="N16" s="306"/>
      <c r="O16" s="306"/>
      <c r="P16" s="306"/>
      <c r="Q16" s="306"/>
      <c r="R16" s="306"/>
      <c r="S16" s="306"/>
      <c r="T16" s="306"/>
      <c r="U16" s="306"/>
    </row>
    <row r="17" ht="62.25" hidden="1"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11</v>
      </c>
      <c r="G17" s="327"/>
      <c r="H17" s="104"/>
      <c r="I17" s="104"/>
      <c r="J17" s="104"/>
      <c r="K17" s="104"/>
      <c r="L17" s="104"/>
      <c r="M17" s="306"/>
      <c r="N17" s="306"/>
      <c r="O17" s="306"/>
      <c r="P17" s="306"/>
      <c r="Q17" s="306"/>
      <c r="R17" s="306"/>
      <c r="S17" s="306"/>
      <c r="T17" s="306"/>
      <c r="U17" s="306"/>
    </row>
    <row r="18" ht="62.25" hidden="1"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11</v>
      </c>
      <c r="G18" s="327"/>
      <c r="H18" s="104"/>
      <c r="I18" s="104"/>
      <c r="J18" s="104"/>
      <c r="K18" s="104"/>
      <c r="L18" s="104"/>
      <c r="M18" s="345"/>
      <c r="N18" s="345"/>
      <c r="O18" s="345"/>
      <c r="P18" s="345"/>
      <c r="Q18" s="345"/>
      <c r="R18" s="345"/>
      <c r="S18" s="345"/>
      <c r="T18" s="345"/>
      <c r="U18" s="345"/>
    </row>
    <row r="19" ht="62.25" hidden="1"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11</v>
      </c>
      <c r="G19" s="327"/>
      <c r="H19" s="104"/>
      <c r="I19" s="104"/>
      <c r="J19" s="104"/>
      <c r="K19" s="104"/>
      <c r="L19" s="104"/>
      <c r="M19" s="305"/>
      <c r="N19" s="305"/>
      <c r="O19" s="305"/>
      <c r="P19" s="305"/>
      <c r="Q19" s="305"/>
      <c r="R19" s="305"/>
      <c r="S19" s="346"/>
      <c r="T19" s="306"/>
      <c r="U19" s="306"/>
    </row>
    <row r="20" ht="62.25" hidden="1"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11</v>
      </c>
      <c r="G20" s="327"/>
      <c r="H20" s="104"/>
      <c r="I20" s="104"/>
      <c r="J20" s="104"/>
      <c r="K20" s="104"/>
      <c r="L20" s="104"/>
      <c r="M20" s="306"/>
      <c r="N20" s="306"/>
      <c r="O20" s="306"/>
      <c r="P20" s="306"/>
      <c r="Q20" s="306"/>
      <c r="R20" s="306"/>
      <c r="S20" s="306"/>
      <c r="T20" s="306"/>
      <c r="U20" s="306"/>
    </row>
    <row r="21" ht="62.25" hidden="1" customHeight="1">
      <c r="A21" s="337" t="s">
        <v>86</v>
      </c>
      <c r="B21" s="338" t="str">
        <f>Résultats!B22</f>
        <v>2.1</v>
      </c>
      <c r="C21" s="327" t="str">
        <f>Résultats!C22</f>
        <v>A</v>
      </c>
      <c r="D21" s="327">
        <f>Résultats!E22</f>
        <v>0</v>
      </c>
      <c r="E21" s="339" t="str">
        <f>Résultats!F22</f>
        <v xml:space="preserve">Chaque cadre a-t-il un titre de cadre ?</v>
      </c>
      <c r="F21" s="327" t="s">
        <v>11</v>
      </c>
      <c r="G21" s="327"/>
      <c r="H21" s="104"/>
      <c r="I21" s="104"/>
      <c r="J21" s="104"/>
      <c r="K21" s="104"/>
      <c r="L21" s="104"/>
      <c r="M21" s="306"/>
      <c r="N21" s="306"/>
      <c r="O21" s="306"/>
      <c r="P21" s="306"/>
      <c r="Q21" s="306"/>
      <c r="R21" s="306"/>
      <c r="S21" s="306"/>
      <c r="T21" s="306"/>
      <c r="U21" s="306"/>
    </row>
    <row r="22" ht="62.25" hidden="1"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11</v>
      </c>
      <c r="G22" s="327"/>
      <c r="H22" s="104"/>
      <c r="I22" s="104"/>
      <c r="J22" s="104"/>
      <c r="K22" s="104"/>
      <c r="L22" s="104"/>
      <c r="M22" s="306"/>
      <c r="N22" s="306"/>
      <c r="O22" s="306"/>
      <c r="P22" s="306"/>
      <c r="Q22" s="306"/>
      <c r="R22" s="306"/>
      <c r="S22" s="306"/>
      <c r="T22" s="306"/>
      <c r="U22" s="306"/>
    </row>
    <row r="23" ht="62.25" hidden="1"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8</v>
      </c>
      <c r="G23" s="327"/>
      <c r="H23" s="104"/>
      <c r="I23" s="104"/>
      <c r="J23" s="104"/>
      <c r="K23" s="104"/>
      <c r="L23" s="104"/>
      <c r="M23" s="306"/>
      <c r="N23" s="306"/>
      <c r="O23" s="306"/>
      <c r="P23" s="306"/>
      <c r="Q23" s="306"/>
      <c r="R23" s="306"/>
      <c r="S23" s="306"/>
      <c r="T23" s="306"/>
      <c r="U23" s="306"/>
    </row>
    <row r="24" ht="62.25" hidden="1"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8</v>
      </c>
      <c r="G24" s="327"/>
      <c r="H24" s="104"/>
      <c r="I24" s="104"/>
      <c r="J24" s="104"/>
      <c r="K24" s="104"/>
      <c r="L24" s="104"/>
      <c r="M24" s="306"/>
      <c r="N24" s="306"/>
      <c r="O24" s="306"/>
      <c r="P24" s="306"/>
      <c r="Q24" s="306"/>
      <c r="R24" s="306"/>
      <c r="S24" s="306"/>
      <c r="T24" s="306"/>
      <c r="U24" s="306"/>
    </row>
    <row r="25" ht="62.25" hidden="1"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8</v>
      </c>
      <c r="G25" s="327"/>
      <c r="H25" s="104"/>
      <c r="I25" s="104"/>
      <c r="J25" s="104"/>
      <c r="K25" s="104"/>
      <c r="L25" s="104"/>
      <c r="M25" s="306"/>
      <c r="N25" s="306"/>
      <c r="O25" s="306"/>
      <c r="P25" s="306"/>
      <c r="Q25" s="306"/>
      <c r="R25" s="306"/>
      <c r="S25" s="306"/>
      <c r="T25" s="306"/>
      <c r="U25" s="306"/>
    </row>
    <row r="26" ht="62.25" hidden="1"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11</v>
      </c>
      <c r="G26" s="327"/>
      <c r="H26" s="104"/>
      <c r="I26" s="104"/>
      <c r="J26" s="104"/>
      <c r="K26" s="104"/>
      <c r="L26" s="104"/>
      <c r="M26" s="306"/>
      <c r="N26" s="306"/>
      <c r="O26" s="306"/>
      <c r="P26" s="306"/>
      <c r="Q26" s="306"/>
      <c r="R26" s="306"/>
      <c r="S26" s="306"/>
      <c r="T26" s="306"/>
      <c r="U26" s="306"/>
    </row>
    <row r="27" ht="62.25" hidden="1"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11</v>
      </c>
      <c r="G27" s="327"/>
      <c r="H27" s="104"/>
      <c r="I27" s="104"/>
      <c r="J27" s="104"/>
      <c r="K27" s="104"/>
      <c r="L27" s="104"/>
      <c r="M27" s="306"/>
      <c r="N27" s="306"/>
      <c r="O27" s="306"/>
      <c r="P27" s="306"/>
      <c r="Q27" s="306"/>
      <c r="R27" s="306"/>
      <c r="S27" s="306"/>
      <c r="T27" s="306"/>
      <c r="U27" s="306"/>
    </row>
    <row r="28" ht="62.25" hidden="1"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11</v>
      </c>
      <c r="G28" s="327"/>
      <c r="H28" s="104"/>
      <c r="I28" s="104"/>
      <c r="J28" s="104"/>
      <c r="K28" s="104"/>
      <c r="L28" s="104"/>
      <c r="M28" s="306"/>
      <c r="N28" s="306"/>
      <c r="O28" s="306"/>
      <c r="P28" s="306"/>
      <c r="Q28" s="306"/>
      <c r="R28" s="306"/>
      <c r="S28" s="306"/>
      <c r="T28" s="306"/>
      <c r="U28" s="306"/>
    </row>
    <row r="29" ht="62.25" hidden="1"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11</v>
      </c>
      <c r="G29" s="327"/>
      <c r="H29" s="104"/>
      <c r="I29" s="104"/>
      <c r="J29" s="104"/>
      <c r="K29" s="104"/>
      <c r="L29" s="104"/>
      <c r="M29" s="306"/>
      <c r="N29" s="306"/>
      <c r="O29" s="306"/>
      <c r="P29" s="306"/>
      <c r="Q29" s="306"/>
      <c r="R29" s="306"/>
      <c r="S29" s="306"/>
      <c r="T29" s="306"/>
      <c r="U29" s="306"/>
    </row>
    <row r="30" ht="62.25" hidden="1"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11</v>
      </c>
      <c r="G30" s="327"/>
      <c r="H30" s="104"/>
      <c r="I30" s="104"/>
      <c r="J30" s="104"/>
      <c r="K30" s="104"/>
      <c r="L30" s="104"/>
      <c r="M30" s="306"/>
      <c r="N30" s="306"/>
      <c r="O30" s="306"/>
      <c r="P30" s="306"/>
      <c r="Q30" s="306"/>
      <c r="R30" s="306"/>
      <c r="S30" s="306"/>
      <c r="T30" s="306"/>
      <c r="U30" s="306"/>
    </row>
    <row r="31" ht="62.25" hidden="1"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11</v>
      </c>
      <c r="G31" s="327"/>
      <c r="H31" s="104"/>
      <c r="I31" s="104"/>
      <c r="J31" s="104"/>
      <c r="K31" s="104"/>
      <c r="L31" s="104"/>
      <c r="M31" s="306"/>
      <c r="N31" s="306"/>
      <c r="O31" s="306"/>
      <c r="P31" s="306"/>
      <c r="Q31" s="306"/>
      <c r="R31" s="306"/>
      <c r="S31" s="306"/>
      <c r="T31" s="306"/>
      <c r="U31" s="306"/>
    </row>
    <row r="32" ht="62.25" hidden="1"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11</v>
      </c>
      <c r="G32" s="327"/>
      <c r="H32" s="104"/>
      <c r="I32" s="104"/>
      <c r="J32" s="104"/>
      <c r="K32" s="104"/>
      <c r="L32" s="104"/>
      <c r="M32" s="306"/>
      <c r="N32" s="306"/>
      <c r="O32" s="306"/>
      <c r="P32" s="306"/>
      <c r="Q32" s="306"/>
      <c r="R32" s="306"/>
      <c r="S32" s="306"/>
      <c r="T32" s="306"/>
      <c r="U32" s="306"/>
    </row>
    <row r="33" ht="62.25" hidden="1"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11</v>
      </c>
      <c r="G33" s="327"/>
      <c r="H33" s="104"/>
      <c r="I33" s="104"/>
      <c r="J33" s="104"/>
      <c r="K33" s="104"/>
      <c r="L33" s="104"/>
      <c r="M33" s="306"/>
      <c r="N33" s="306"/>
      <c r="O33" s="306"/>
      <c r="P33" s="306"/>
      <c r="Q33" s="306"/>
      <c r="R33" s="306"/>
      <c r="S33" s="306"/>
      <c r="T33" s="306"/>
      <c r="U33" s="306"/>
    </row>
    <row r="34" ht="62.25" hidden="1"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11</v>
      </c>
      <c r="G34" s="327"/>
      <c r="H34" s="104"/>
      <c r="I34" s="104"/>
      <c r="J34" s="104"/>
      <c r="K34" s="104"/>
      <c r="L34" s="104"/>
      <c r="M34" s="306"/>
      <c r="N34" s="306"/>
      <c r="O34" s="306"/>
      <c r="P34" s="306"/>
      <c r="Q34" s="306"/>
      <c r="R34" s="306"/>
      <c r="S34" s="306"/>
      <c r="T34" s="306"/>
      <c r="U34" s="306"/>
    </row>
    <row r="35" ht="62.25" hidden="1"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11</v>
      </c>
      <c r="G35" s="327"/>
      <c r="H35" s="104"/>
      <c r="I35" s="104"/>
      <c r="J35" s="104"/>
      <c r="K35" s="104"/>
      <c r="L35" s="104"/>
      <c r="M35" s="306"/>
      <c r="N35" s="306"/>
      <c r="O35" s="306"/>
      <c r="P35" s="306"/>
      <c r="Q35" s="306"/>
      <c r="R35" s="306"/>
      <c r="S35" s="306"/>
      <c r="T35" s="306"/>
      <c r="U35" s="306"/>
    </row>
    <row r="36" ht="62.25" hidden="1"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11</v>
      </c>
      <c r="G36" s="327"/>
      <c r="H36" s="104"/>
      <c r="I36" s="104"/>
      <c r="J36" s="104"/>
      <c r="K36" s="104"/>
      <c r="L36" s="104"/>
      <c r="M36" s="306"/>
      <c r="N36" s="306"/>
      <c r="O36" s="306"/>
      <c r="P36" s="306"/>
      <c r="Q36" s="306"/>
      <c r="R36" s="306"/>
      <c r="S36" s="306"/>
      <c r="T36" s="306"/>
      <c r="U36" s="306"/>
    </row>
    <row r="37" ht="62.25" hidden="1"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11</v>
      </c>
      <c r="G37" s="327"/>
      <c r="H37" s="104"/>
      <c r="I37" s="104"/>
      <c r="J37" s="104"/>
      <c r="K37" s="104"/>
      <c r="L37" s="104"/>
      <c r="M37" s="306"/>
      <c r="N37" s="306"/>
      <c r="O37" s="306"/>
      <c r="P37" s="306"/>
      <c r="Q37" s="306"/>
      <c r="R37" s="306"/>
      <c r="S37" s="306"/>
      <c r="T37" s="306"/>
      <c r="U37" s="306"/>
    </row>
    <row r="38" ht="62.25" hidden="1"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11</v>
      </c>
      <c r="G38" s="327"/>
      <c r="H38" s="104"/>
      <c r="I38" s="104"/>
      <c r="J38" s="104"/>
      <c r="K38" s="104"/>
      <c r="L38" s="104"/>
      <c r="M38" s="306"/>
      <c r="N38" s="306"/>
      <c r="O38" s="306"/>
      <c r="P38" s="306"/>
      <c r="Q38" s="306"/>
      <c r="R38" s="306"/>
      <c r="S38" s="306"/>
      <c r="T38" s="306"/>
      <c r="U38" s="306"/>
    </row>
    <row r="39" ht="62.25" hidden="1" customHeight="1">
      <c r="A39" s="337" t="s">
        <v>89</v>
      </c>
      <c r="B39" s="338" t="str">
        <f>Résultats!B40</f>
        <v>5.1</v>
      </c>
      <c r="C39" s="327" t="str">
        <f>Résultats!C40</f>
        <v>A</v>
      </c>
      <c r="D39" s="327">
        <f>Résultats!E40</f>
        <v>0</v>
      </c>
      <c r="E39" s="339" t="str">
        <f>Résultats!F40</f>
        <v xml:space="preserve">Chaque tableau de données complexe a-t-il un résumé ?</v>
      </c>
      <c r="F39" s="327" t="s">
        <v>11</v>
      </c>
      <c r="G39" s="327"/>
      <c r="H39" s="104"/>
      <c r="I39" s="104"/>
      <c r="J39" s="104"/>
      <c r="K39" s="104"/>
      <c r="L39" s="104"/>
      <c r="M39" s="306"/>
      <c r="N39" s="306"/>
      <c r="O39" s="306"/>
      <c r="P39" s="306"/>
      <c r="Q39" s="306"/>
      <c r="R39" s="306"/>
      <c r="S39" s="306"/>
      <c r="T39" s="306"/>
      <c r="U39" s="306"/>
    </row>
    <row r="40" ht="62.25" hidden="1"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11</v>
      </c>
      <c r="G40" s="327"/>
      <c r="H40" s="104"/>
      <c r="I40" s="104"/>
      <c r="J40" s="104"/>
      <c r="K40" s="104"/>
      <c r="L40" s="104"/>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8</v>
      </c>
      <c r="G41" s="327"/>
      <c r="H41" s="104" t="s">
        <v>461</v>
      </c>
      <c r="I41" s="104" t="s">
        <v>463</v>
      </c>
      <c r="J41" s="104" t="s">
        <v>482</v>
      </c>
      <c r="K41" s="104" t="s">
        <v>483</v>
      </c>
      <c r="L41" s="344" t="s">
        <v>479</v>
      </c>
      <c r="M41" s="306"/>
      <c r="N41" s="306"/>
      <c r="O41" s="306"/>
      <c r="P41" s="306"/>
      <c r="Q41" s="306"/>
      <c r="R41" s="306"/>
      <c r="S41" s="306"/>
      <c r="T41" s="306"/>
      <c r="U41" s="306"/>
    </row>
    <row r="42" ht="62.25" hidden="1"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8</v>
      </c>
      <c r="G42" s="327"/>
      <c r="H42" s="104"/>
      <c r="I42" s="104"/>
      <c r="J42" s="104"/>
      <c r="K42" s="104"/>
      <c r="L42" s="104"/>
      <c r="M42" s="306"/>
      <c r="N42" s="306"/>
      <c r="O42" s="306"/>
      <c r="P42" s="306"/>
      <c r="Q42" s="306"/>
      <c r="R42" s="306"/>
      <c r="S42" s="306"/>
      <c r="T42" s="306"/>
      <c r="U42" s="306"/>
    </row>
    <row r="43" ht="62.25" hidden="1"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8</v>
      </c>
      <c r="G43" s="327"/>
      <c r="H43" s="104"/>
      <c r="I43" s="104"/>
      <c r="J43" s="104"/>
      <c r="K43" s="104"/>
      <c r="L43" s="104"/>
      <c r="M43" s="306"/>
      <c r="N43" s="306"/>
      <c r="O43" s="306"/>
      <c r="P43" s="306"/>
      <c r="Q43" s="306"/>
      <c r="R43" s="306"/>
      <c r="S43" s="306"/>
      <c r="T43" s="306"/>
      <c r="U43" s="306"/>
    </row>
    <row r="44" ht="62.25" hidden="1"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8</v>
      </c>
      <c r="G44" s="327"/>
      <c r="H44" s="104"/>
      <c r="I44" s="104"/>
      <c r="J44" s="104"/>
      <c r="K44" s="104"/>
      <c r="L44" s="104"/>
      <c r="M44" s="306"/>
      <c r="N44" s="306"/>
      <c r="O44" s="306"/>
      <c r="P44" s="306"/>
      <c r="Q44" s="306"/>
      <c r="R44" s="306"/>
      <c r="S44" s="306"/>
      <c r="T44" s="306"/>
      <c r="U44" s="306"/>
    </row>
    <row r="45" ht="62.25" hidden="1"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11</v>
      </c>
      <c r="G45" s="327"/>
      <c r="H45" s="104"/>
      <c r="I45" s="104"/>
      <c r="J45" s="104"/>
      <c r="K45" s="104"/>
      <c r="L45" s="104"/>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8</v>
      </c>
      <c r="G46" s="327"/>
      <c r="H46" s="104" t="s">
        <v>461</v>
      </c>
      <c r="I46" s="104" t="s">
        <v>463</v>
      </c>
      <c r="J46" s="104" t="s">
        <v>484</v>
      </c>
      <c r="K46" s="104" t="s">
        <v>485</v>
      </c>
      <c r="L46" s="344" t="s">
        <v>479</v>
      </c>
      <c r="M46" s="306"/>
      <c r="N46" s="306"/>
      <c r="O46" s="306"/>
      <c r="P46" s="306"/>
      <c r="Q46" s="306"/>
      <c r="R46" s="306"/>
      <c r="S46" s="306"/>
      <c r="T46" s="306"/>
      <c r="U46" s="306"/>
    </row>
    <row r="47" ht="62.25" hidden="1" customHeight="1">
      <c r="A47" s="337" t="s">
        <v>90</v>
      </c>
      <c r="B47" s="338" t="str">
        <f>Résultats!B48</f>
        <v>6.1</v>
      </c>
      <c r="C47" s="327" t="str">
        <f>Résultats!C48</f>
        <v>A</v>
      </c>
      <c r="D47" s="327" t="str">
        <f>Résultats!E48</f>
        <v>x</v>
      </c>
      <c r="E47" s="339" t="str">
        <f>Résultats!F48</f>
        <v xml:space="preserve">Chaque lien est-il explicite (hors cas particuliers) ?</v>
      </c>
      <c r="F47" s="327" t="s">
        <v>8</v>
      </c>
      <c r="G47" s="327"/>
      <c r="H47" s="104"/>
      <c r="I47" s="104"/>
      <c r="J47" s="104"/>
      <c r="K47" s="104"/>
      <c r="L47" s="104"/>
      <c r="M47" s="306"/>
      <c r="N47" s="306"/>
      <c r="O47" s="306"/>
      <c r="P47" s="306"/>
      <c r="Q47" s="306"/>
      <c r="R47" s="306"/>
      <c r="S47" s="306"/>
      <c r="T47" s="306"/>
      <c r="U47" s="306"/>
    </row>
    <row r="48" ht="62.25" hidden="1" customHeight="1">
      <c r="A48" s="49"/>
      <c r="B48" s="338" t="str">
        <f>Résultats!B49</f>
        <v>6.2</v>
      </c>
      <c r="C48" s="327" t="str">
        <f>Résultats!C49</f>
        <v>A</v>
      </c>
      <c r="D48" s="327" t="str">
        <f>Résultats!E49</f>
        <v>x</v>
      </c>
      <c r="E48" s="339" t="str">
        <f>Résultats!F49</f>
        <v xml:space="preserve">Dans chaque page web, chaque lien a-t-il un intitulé ?</v>
      </c>
      <c r="F48" s="327" t="s">
        <v>8</v>
      </c>
      <c r="G48" s="327"/>
      <c r="H48" s="104"/>
      <c r="I48" s="104"/>
      <c r="J48" s="104"/>
      <c r="K48" s="104"/>
      <c r="L48" s="104"/>
      <c r="M48" s="306"/>
      <c r="N48" s="306"/>
      <c r="O48" s="306"/>
      <c r="P48" s="306"/>
      <c r="Q48" s="306"/>
      <c r="R48" s="306"/>
      <c r="S48" s="306"/>
      <c r="T48" s="306"/>
      <c r="U48" s="306"/>
    </row>
    <row r="49" ht="270">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8</v>
      </c>
      <c r="G49" s="327"/>
      <c r="H49" s="104" t="s">
        <v>458</v>
      </c>
      <c r="I49" s="104" t="s">
        <v>466</v>
      </c>
      <c r="J49" s="104" t="s">
        <v>486</v>
      </c>
      <c r="K49" s="104" t="s">
        <v>487</v>
      </c>
      <c r="L49" s="344" t="s">
        <v>488</v>
      </c>
      <c r="M49" s="306"/>
      <c r="N49" s="306"/>
      <c r="O49" s="306"/>
      <c r="P49" s="306"/>
      <c r="Q49" s="306"/>
      <c r="R49" s="306"/>
      <c r="S49" s="306"/>
      <c r="T49" s="306"/>
      <c r="U49" s="306"/>
    </row>
    <row r="50" ht="62.25" hidden="1"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8</v>
      </c>
      <c r="G50" s="327"/>
      <c r="H50" s="104"/>
      <c r="I50" s="104"/>
      <c r="J50" s="104"/>
      <c r="K50" s="104"/>
      <c r="L50" s="104"/>
      <c r="M50" s="306"/>
      <c r="N50" s="306"/>
      <c r="O50" s="306"/>
      <c r="P50" s="306"/>
      <c r="Q50" s="306"/>
      <c r="R50" s="306"/>
      <c r="S50" s="306"/>
      <c r="T50" s="306"/>
      <c r="U50" s="306"/>
    </row>
    <row r="51" ht="62.25" hidden="1"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8</v>
      </c>
      <c r="G51" s="327"/>
      <c r="H51" s="104"/>
      <c r="I51" s="104"/>
      <c r="J51" s="104"/>
      <c r="K51" s="104"/>
      <c r="L51" s="104"/>
      <c r="M51" s="306"/>
      <c r="N51" s="306"/>
      <c r="O51" s="306"/>
      <c r="P51" s="306"/>
      <c r="Q51" s="306"/>
      <c r="R51" s="306"/>
      <c r="S51" s="306"/>
      <c r="T51" s="306"/>
      <c r="U51" s="306"/>
    </row>
    <row r="52" ht="75">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8</v>
      </c>
      <c r="G52" s="327"/>
      <c r="H52" s="104" t="s">
        <v>458</v>
      </c>
      <c r="I52" s="104" t="s">
        <v>466</v>
      </c>
      <c r="J52" s="104" t="s">
        <v>489</v>
      </c>
      <c r="K52" s="104" t="s">
        <v>490</v>
      </c>
      <c r="L52" s="344" t="s">
        <v>491</v>
      </c>
      <c r="M52" s="306"/>
      <c r="N52" s="306"/>
      <c r="O52" s="306"/>
      <c r="P52" s="306"/>
      <c r="Q52" s="306"/>
      <c r="R52" s="306"/>
      <c r="S52" s="306"/>
      <c r="T52" s="306"/>
      <c r="U52" s="306"/>
    </row>
    <row r="53" ht="62.25" hidden="1"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11</v>
      </c>
      <c r="G53" s="327"/>
      <c r="H53" s="104"/>
      <c r="I53" s="104"/>
      <c r="J53" s="104"/>
      <c r="K53" s="104"/>
      <c r="L53" s="104"/>
      <c r="M53" s="306"/>
      <c r="N53" s="306"/>
      <c r="O53" s="306"/>
      <c r="P53" s="306"/>
      <c r="Q53" s="306"/>
      <c r="R53" s="306"/>
      <c r="S53" s="306"/>
      <c r="T53" s="306"/>
      <c r="U53" s="306"/>
    </row>
    <row r="54" ht="62.25" hidden="1" customHeight="1">
      <c r="A54" s="337" t="s">
        <v>443</v>
      </c>
      <c r="B54" s="338" t="str">
        <f>Résultats!B55</f>
        <v>8.1</v>
      </c>
      <c r="C54" s="327" t="str">
        <f>Résultats!C55</f>
        <v>A</v>
      </c>
      <c r="D54" s="327">
        <f>Résultats!E55</f>
        <v>0</v>
      </c>
      <c r="E54" s="339" t="str">
        <f>Résultats!F55</f>
        <v xml:space="preserve">Chaque page web est-elle définie par un type de document ?</v>
      </c>
      <c r="F54" s="327" t="s">
        <v>8</v>
      </c>
      <c r="G54" s="327"/>
      <c r="H54" s="104"/>
      <c r="I54" s="104"/>
      <c r="J54" s="104"/>
      <c r="K54" s="104"/>
      <c r="L54" s="342" t="s">
        <v>477</v>
      </c>
      <c r="M54" s="306"/>
      <c r="N54" s="306"/>
      <c r="O54" s="306"/>
      <c r="P54" s="306"/>
      <c r="Q54" s="306"/>
      <c r="R54" s="306"/>
      <c r="S54" s="306"/>
      <c r="T54" s="306"/>
      <c r="U54" s="306"/>
    </row>
    <row r="55" ht="62.25" hidden="1"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8</v>
      </c>
      <c r="G55" s="327"/>
      <c r="H55" s="104"/>
      <c r="I55" s="104"/>
      <c r="J55" s="104"/>
      <c r="K55" s="104"/>
      <c r="L55" s="342" t="s">
        <v>477</v>
      </c>
      <c r="M55" s="306"/>
      <c r="N55" s="306"/>
      <c r="O55" s="306"/>
      <c r="P55" s="306"/>
      <c r="Q55" s="306"/>
      <c r="R55" s="306"/>
      <c r="S55" s="306"/>
      <c r="T55" s="306"/>
      <c r="U55" s="306"/>
    </row>
    <row r="56" ht="62.25" hidden="1" customHeight="1">
      <c r="A56" s="40"/>
      <c r="B56" s="338" t="str">
        <f>Résultats!B57</f>
        <v>8.3</v>
      </c>
      <c r="C56" s="327" t="str">
        <f>Résultats!C57</f>
        <v>A</v>
      </c>
      <c r="D56" s="327" t="str">
        <f>Résultats!E57</f>
        <v>x</v>
      </c>
      <c r="E56" s="339" t="str">
        <f>Résultats!F57</f>
        <v xml:space="preserve">Dans chaque page web, la langue par défaut est-elle présente ?</v>
      </c>
      <c r="F56" s="327" t="s">
        <v>8</v>
      </c>
      <c r="G56" s="327"/>
      <c r="H56" s="104"/>
      <c r="I56" s="104"/>
      <c r="J56" s="104"/>
      <c r="K56" s="104"/>
      <c r="L56" s="104"/>
      <c r="M56" s="306"/>
      <c r="N56" s="306"/>
      <c r="O56" s="306"/>
      <c r="P56" s="306"/>
      <c r="Q56" s="306"/>
      <c r="R56" s="306"/>
      <c r="S56" s="306"/>
      <c r="T56" s="306"/>
      <c r="U56" s="306"/>
    </row>
    <row r="57" ht="62.25" hidden="1"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8</v>
      </c>
      <c r="G57" s="327"/>
      <c r="H57" s="104"/>
      <c r="I57" s="104"/>
      <c r="J57" s="104"/>
      <c r="K57" s="104"/>
      <c r="L57" s="104"/>
      <c r="M57" s="306"/>
      <c r="N57" s="306"/>
      <c r="O57" s="306"/>
      <c r="P57" s="306"/>
      <c r="Q57" s="306"/>
      <c r="R57" s="306"/>
      <c r="S57" s="306"/>
      <c r="T57" s="306"/>
      <c r="U57" s="306"/>
    </row>
    <row r="58" ht="62.25" hidden="1" customHeight="1">
      <c r="A58" s="40"/>
      <c r="B58" s="343" t="str">
        <f>Résultats!B59</f>
        <v>8.5</v>
      </c>
      <c r="C58" s="327" t="str">
        <f>Résultats!C59</f>
        <v>A</v>
      </c>
      <c r="D58" s="327" t="str">
        <f>Résultats!E59</f>
        <v>x</v>
      </c>
      <c r="E58" s="339" t="str">
        <f>Résultats!F59</f>
        <v xml:space="preserve">Chaque page web a-t-elle un titre de page ?</v>
      </c>
      <c r="F58" s="327" t="s">
        <v>8</v>
      </c>
      <c r="G58" s="327"/>
      <c r="H58" s="104"/>
      <c r="I58" s="104"/>
      <c r="J58" s="104"/>
      <c r="K58" s="104"/>
      <c r="L58" s="104"/>
      <c r="M58" s="306"/>
      <c r="N58" s="306"/>
      <c r="O58" s="306"/>
      <c r="P58" s="306"/>
      <c r="Q58" s="306"/>
      <c r="R58" s="306"/>
      <c r="S58" s="306"/>
      <c r="T58" s="306"/>
      <c r="U58" s="306"/>
    </row>
    <row r="59" ht="62.25" hidden="1" customHeight="1">
      <c r="A59" s="40"/>
      <c r="B59" s="343" t="str">
        <f>Résultats!B60</f>
        <v>8.6</v>
      </c>
      <c r="C59" s="327" t="str">
        <f>Résultats!C60</f>
        <v>A</v>
      </c>
      <c r="D59" s="327">
        <f>Résultats!E60</f>
        <v>0</v>
      </c>
      <c r="E59" s="339" t="str">
        <f>Résultats!F60</f>
        <v xml:space="preserve">Pour chaque page web ayant un titre de page, ce titre est-il pertinent ?</v>
      </c>
      <c r="F59" s="327" t="s">
        <v>8</v>
      </c>
      <c r="G59" s="327"/>
      <c r="H59" s="104"/>
      <c r="I59" s="104"/>
      <c r="J59" s="104"/>
      <c r="K59" s="104"/>
      <c r="L59" s="104"/>
      <c r="M59" s="306"/>
      <c r="N59" s="306"/>
      <c r="O59" s="306"/>
      <c r="P59" s="306"/>
      <c r="Q59" s="306"/>
      <c r="R59" s="306"/>
      <c r="S59" s="306"/>
      <c r="T59" s="306"/>
      <c r="U59" s="306"/>
    </row>
    <row r="60" ht="62.25" hidden="1"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11</v>
      </c>
      <c r="G60" s="327"/>
      <c r="H60" s="104"/>
      <c r="I60" s="104"/>
      <c r="J60" s="104"/>
      <c r="K60" s="104"/>
      <c r="L60" s="104"/>
      <c r="M60" s="306"/>
      <c r="N60" s="306"/>
      <c r="O60" s="306"/>
      <c r="P60" s="306"/>
      <c r="Q60" s="306"/>
      <c r="R60" s="306"/>
      <c r="S60" s="306"/>
      <c r="T60" s="306"/>
      <c r="U60" s="306"/>
    </row>
    <row r="61" ht="62.25" hidden="1"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11</v>
      </c>
      <c r="G61" s="327"/>
      <c r="H61" s="104"/>
      <c r="I61" s="104"/>
      <c r="J61" s="104"/>
      <c r="K61" s="104"/>
      <c r="L61" s="104"/>
      <c r="M61" s="306"/>
      <c r="N61" s="306"/>
      <c r="O61" s="306"/>
      <c r="P61" s="306"/>
      <c r="Q61" s="306"/>
      <c r="R61" s="306"/>
      <c r="S61" s="306"/>
      <c r="T61" s="306"/>
      <c r="U61" s="306"/>
    </row>
    <row r="62" ht="62.25" hidden="1"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8</v>
      </c>
      <c r="G62" s="327"/>
      <c r="H62" s="104"/>
      <c r="I62" s="104"/>
      <c r="J62" s="104"/>
      <c r="K62" s="104"/>
      <c r="L62" s="104"/>
      <c r="M62" s="306"/>
      <c r="N62" s="306"/>
      <c r="O62" s="306"/>
      <c r="P62" s="306"/>
      <c r="Q62" s="306"/>
      <c r="R62" s="306"/>
      <c r="S62" s="306"/>
      <c r="T62" s="306"/>
      <c r="U62" s="306"/>
    </row>
    <row r="63" ht="62.25" hidden="1"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11</v>
      </c>
      <c r="G63" s="327"/>
      <c r="H63" s="104"/>
      <c r="I63" s="104"/>
      <c r="J63" s="104"/>
      <c r="K63" s="104"/>
      <c r="L63" s="104"/>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8</v>
      </c>
      <c r="G64" s="327"/>
      <c r="H64" s="104" t="s">
        <v>464</v>
      </c>
      <c r="I64" s="104" t="s">
        <v>466</v>
      </c>
      <c r="J64" s="104" t="s">
        <v>492</v>
      </c>
      <c r="K64" s="104"/>
      <c r="L64" s="344" t="s">
        <v>479</v>
      </c>
      <c r="M64" s="306"/>
      <c r="N64" s="306"/>
      <c r="O64" s="306"/>
      <c r="P64" s="306"/>
      <c r="Q64" s="306"/>
      <c r="R64" s="306"/>
      <c r="S64" s="306"/>
      <c r="T64" s="306"/>
      <c r="U64" s="306"/>
    </row>
    <row r="65" ht="62.25" hidden="1"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8</v>
      </c>
      <c r="G65" s="327"/>
      <c r="H65" s="104"/>
      <c r="I65" s="104"/>
      <c r="J65" s="104"/>
      <c r="K65" s="104"/>
      <c r="L65" s="104"/>
      <c r="M65" s="306"/>
      <c r="N65" s="306"/>
      <c r="O65" s="306"/>
      <c r="P65" s="306"/>
      <c r="Q65" s="306"/>
      <c r="R65" s="306"/>
      <c r="S65" s="306"/>
      <c r="T65" s="306"/>
      <c r="U65" s="306"/>
    </row>
    <row r="66" ht="62.25" hidden="1" customHeight="1">
      <c r="A66" s="40"/>
      <c r="B66" s="338" t="str">
        <f>Résultats!B67</f>
        <v>9.3</v>
      </c>
      <c r="C66" s="327" t="str">
        <f>Résultats!C67</f>
        <v>A</v>
      </c>
      <c r="D66" s="327">
        <f>Résultats!E67</f>
        <v>0</v>
      </c>
      <c r="E66" s="339" t="str">
        <f>Résultats!F67</f>
        <v xml:space="preserve">Dans chaque page web, chaque liste est-elle correctement structurée ?</v>
      </c>
      <c r="F66" s="327" t="s">
        <v>8</v>
      </c>
      <c r="G66" s="327"/>
      <c r="H66" s="104"/>
      <c r="I66" s="104"/>
      <c r="J66" s="104"/>
      <c r="K66" s="104"/>
      <c r="L66" s="104"/>
      <c r="M66" s="306"/>
      <c r="N66" s="306"/>
      <c r="O66" s="306"/>
      <c r="P66" s="306"/>
      <c r="Q66" s="306"/>
      <c r="R66" s="306"/>
      <c r="S66" s="306"/>
      <c r="T66" s="306"/>
      <c r="U66" s="306"/>
    </row>
    <row r="67" ht="62.25" hidden="1" customHeight="1">
      <c r="A67" s="49"/>
      <c r="B67" s="338" t="str">
        <f>Résultats!B68</f>
        <v>9.4</v>
      </c>
      <c r="C67" s="327" t="str">
        <f>Résultats!C68</f>
        <v>A</v>
      </c>
      <c r="D67" s="327">
        <f>Résultats!E68</f>
        <v>0</v>
      </c>
      <c r="E67" s="339" t="str">
        <f>Résultats!F68</f>
        <v xml:space="preserve">Dans chaque page web, chaque citation est-elle correctement indiquée ?</v>
      </c>
      <c r="F67" s="327" t="s">
        <v>11</v>
      </c>
      <c r="G67" s="327"/>
      <c r="H67" s="104"/>
      <c r="I67" s="104"/>
      <c r="J67" s="104"/>
      <c r="K67" s="104"/>
      <c r="L67" s="104"/>
      <c r="M67" s="306"/>
      <c r="N67" s="306"/>
      <c r="O67" s="306"/>
      <c r="P67" s="306"/>
      <c r="Q67" s="306"/>
      <c r="R67" s="306"/>
      <c r="S67" s="306"/>
      <c r="T67" s="306"/>
      <c r="U67" s="306"/>
    </row>
    <row r="68" ht="62.25" hidden="1"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8</v>
      </c>
      <c r="G68" s="327"/>
      <c r="H68" s="104"/>
      <c r="I68" s="104"/>
      <c r="J68" s="104"/>
      <c r="K68" s="104"/>
      <c r="L68" s="104"/>
      <c r="M68" s="306"/>
      <c r="N68" s="306"/>
      <c r="O68" s="306"/>
      <c r="P68" s="306"/>
      <c r="Q68" s="306"/>
      <c r="R68" s="306"/>
      <c r="S68" s="306"/>
      <c r="T68" s="306"/>
      <c r="U68" s="306"/>
    </row>
    <row r="69" ht="62.25" hidden="1"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8</v>
      </c>
      <c r="G69" s="327"/>
      <c r="H69" s="104"/>
      <c r="I69" s="104"/>
      <c r="J69" s="104"/>
      <c r="K69" s="104"/>
      <c r="L69" s="104"/>
      <c r="M69" s="306"/>
      <c r="N69" s="306"/>
      <c r="O69" s="306"/>
      <c r="P69" s="306"/>
      <c r="Q69" s="306"/>
      <c r="R69" s="306"/>
      <c r="S69" s="306"/>
      <c r="T69" s="306"/>
      <c r="U69" s="306"/>
    </row>
    <row r="70" ht="62.25" hidden="1"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8</v>
      </c>
      <c r="G70" s="327"/>
      <c r="H70" s="104"/>
      <c r="I70" s="104"/>
      <c r="J70" s="104"/>
      <c r="K70" s="104"/>
      <c r="L70" s="104"/>
      <c r="M70" s="306"/>
      <c r="N70" s="306"/>
      <c r="O70" s="306"/>
      <c r="P70" s="306"/>
      <c r="Q70" s="306"/>
      <c r="R70" s="306"/>
      <c r="S70" s="306"/>
      <c r="T70" s="306"/>
      <c r="U70" s="306"/>
    </row>
    <row r="71" ht="62.25" hidden="1"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8</v>
      </c>
      <c r="G71" s="327"/>
      <c r="H71" s="104"/>
      <c r="I71" s="104"/>
      <c r="J71" s="104"/>
      <c r="K71" s="104"/>
      <c r="L71" s="104"/>
      <c r="M71" s="306"/>
      <c r="N71" s="306"/>
      <c r="O71" s="306"/>
      <c r="P71" s="306"/>
      <c r="Q71" s="306"/>
      <c r="R71" s="306"/>
      <c r="S71" s="306"/>
      <c r="T71" s="306"/>
      <c r="U71" s="306"/>
    </row>
    <row r="72" ht="62.25" hidden="1"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11</v>
      </c>
      <c r="G72" s="327"/>
      <c r="H72" s="104"/>
      <c r="I72" s="104"/>
      <c r="J72" s="104"/>
      <c r="K72" s="104"/>
      <c r="L72" s="104" t="s">
        <v>493</v>
      </c>
      <c r="M72" s="306"/>
      <c r="N72" s="306"/>
      <c r="O72" s="306"/>
      <c r="P72" s="306"/>
      <c r="Q72" s="306"/>
      <c r="R72" s="306"/>
      <c r="S72" s="306"/>
      <c r="T72" s="306"/>
      <c r="U72" s="306"/>
    </row>
    <row r="73" ht="62.25" hidden="1"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11</v>
      </c>
      <c r="G73" s="327"/>
      <c r="H73" s="104"/>
      <c r="I73" s="104"/>
      <c r="J73" s="104"/>
      <c r="K73" s="104"/>
      <c r="L73" s="104"/>
      <c r="M73" s="306"/>
      <c r="N73" s="306"/>
      <c r="O73" s="306"/>
      <c r="P73" s="306"/>
      <c r="Q73" s="306"/>
      <c r="R73" s="306"/>
      <c r="S73" s="306"/>
      <c r="T73" s="306"/>
      <c r="U73" s="306"/>
    </row>
    <row r="74" ht="62.25" hidden="1"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8</v>
      </c>
      <c r="G74" s="327"/>
      <c r="H74" s="104"/>
      <c r="I74" s="104"/>
      <c r="J74" s="104"/>
      <c r="K74" s="104"/>
      <c r="L74" s="104"/>
      <c r="M74" s="306"/>
      <c r="N74" s="306"/>
      <c r="O74" s="306"/>
      <c r="P74" s="306"/>
      <c r="Q74" s="306"/>
      <c r="R74" s="306"/>
      <c r="S74" s="306"/>
      <c r="T74" s="306"/>
      <c r="U74" s="306"/>
    </row>
    <row r="75" ht="62.25" hidden="1"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11</v>
      </c>
      <c r="G75" s="327"/>
      <c r="H75" s="104"/>
      <c r="I75" s="104"/>
      <c r="J75" s="104"/>
      <c r="K75" s="104"/>
      <c r="L75" s="104"/>
      <c r="M75" s="306"/>
      <c r="N75" s="306"/>
      <c r="O75" s="306"/>
      <c r="P75" s="306"/>
      <c r="Q75" s="306"/>
      <c r="R75" s="306"/>
      <c r="S75" s="306"/>
      <c r="T75" s="306"/>
      <c r="U75" s="306"/>
    </row>
    <row r="76" ht="62.25" hidden="1"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8</v>
      </c>
      <c r="G76" s="327"/>
      <c r="H76" s="104"/>
      <c r="I76" s="104"/>
      <c r="J76" s="104"/>
      <c r="K76" s="104"/>
      <c r="L76" s="104"/>
      <c r="M76" s="306"/>
      <c r="N76" s="306"/>
      <c r="O76" s="306"/>
      <c r="P76" s="306"/>
      <c r="Q76" s="306"/>
      <c r="R76" s="306"/>
      <c r="S76" s="306"/>
      <c r="T76" s="306"/>
      <c r="U76" s="306"/>
    </row>
    <row r="77" ht="62.25" hidden="1"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8</v>
      </c>
      <c r="G77" s="327"/>
      <c r="H77" s="104"/>
      <c r="I77" s="104"/>
      <c r="J77" s="104"/>
      <c r="K77" s="104"/>
      <c r="L77" s="104"/>
      <c r="M77" s="306"/>
      <c r="N77" s="306"/>
      <c r="O77" s="306"/>
      <c r="P77" s="306"/>
      <c r="Q77" s="306"/>
      <c r="R77" s="306"/>
      <c r="S77" s="306"/>
      <c r="T77" s="306"/>
      <c r="U77" s="306"/>
    </row>
    <row r="78" ht="62.25" hidden="1"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8</v>
      </c>
      <c r="G78" s="327"/>
      <c r="H78" s="104"/>
      <c r="I78" s="104"/>
      <c r="J78" s="104"/>
      <c r="K78" s="104"/>
      <c r="L78" s="104"/>
      <c r="M78" s="306"/>
      <c r="N78" s="306"/>
      <c r="O78" s="306"/>
      <c r="P78" s="306"/>
      <c r="Q78" s="306"/>
      <c r="R78" s="306"/>
      <c r="S78" s="306"/>
      <c r="T78" s="306"/>
      <c r="U78" s="306"/>
    </row>
    <row r="79" ht="62.25" hidden="1"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8</v>
      </c>
      <c r="G79" s="327"/>
      <c r="H79" s="104"/>
      <c r="I79" s="104"/>
      <c r="J79" s="104"/>
      <c r="K79" s="104"/>
      <c r="L79" s="104"/>
      <c r="M79" s="306"/>
      <c r="N79" s="306"/>
      <c r="O79" s="306"/>
      <c r="P79" s="306"/>
      <c r="Q79" s="306"/>
      <c r="R79" s="306"/>
      <c r="S79" s="306"/>
      <c r="T79" s="306"/>
      <c r="U79" s="306"/>
    </row>
    <row r="80" ht="62.25" hidden="1"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11</v>
      </c>
      <c r="G80" s="327"/>
      <c r="H80" s="104"/>
      <c r="I80" s="104"/>
      <c r="J80" s="104"/>
      <c r="K80" s="104"/>
      <c r="L80" s="104"/>
      <c r="M80" s="306"/>
      <c r="N80" s="306"/>
      <c r="O80" s="306"/>
      <c r="P80" s="306"/>
      <c r="Q80" s="306"/>
      <c r="R80" s="306"/>
      <c r="S80" s="306"/>
      <c r="T80" s="306"/>
      <c r="U80" s="306"/>
    </row>
    <row r="81" ht="62.25" hidden="1"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11</v>
      </c>
      <c r="G81" s="327"/>
      <c r="H81" s="104"/>
      <c r="I81" s="104"/>
      <c r="J81" s="104"/>
      <c r="K81" s="104"/>
      <c r="L81" s="104"/>
      <c r="M81" s="306"/>
      <c r="N81" s="306"/>
      <c r="O81" s="306"/>
      <c r="P81" s="306"/>
      <c r="Q81" s="306"/>
      <c r="R81" s="306"/>
      <c r="S81" s="306"/>
      <c r="T81" s="306"/>
      <c r="U81" s="306"/>
    </row>
    <row r="82" ht="62.25" hidden="1" customHeight="1">
      <c r="A82" s="337" t="s">
        <v>95</v>
      </c>
      <c r="B82" s="338" t="str">
        <f>Résultats!B83</f>
        <v>11.1</v>
      </c>
      <c r="C82" s="327" t="str">
        <f>Résultats!C83</f>
        <v>A</v>
      </c>
      <c r="D82" s="327" t="str">
        <f>Résultats!E83</f>
        <v>x</v>
      </c>
      <c r="E82" s="339" t="str">
        <f>Résultats!F83</f>
        <v xml:space="preserve">Chaque champ de formulaire a-t-il une étiquette ?</v>
      </c>
      <c r="F82" s="327" t="s">
        <v>8</v>
      </c>
      <c r="G82" s="327"/>
      <c r="H82" s="104"/>
      <c r="I82" s="104"/>
      <c r="J82" s="104"/>
      <c r="K82" s="104"/>
      <c r="L82" s="104"/>
      <c r="M82" s="306"/>
      <c r="N82" s="306"/>
      <c r="O82" s="306"/>
      <c r="P82" s="306"/>
      <c r="Q82" s="306"/>
      <c r="R82" s="306"/>
      <c r="S82" s="306"/>
      <c r="T82" s="306"/>
      <c r="U82" s="306"/>
    </row>
    <row r="83" ht="62.25" hidden="1"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8</v>
      </c>
      <c r="G83" s="327"/>
      <c r="H83" s="104"/>
      <c r="I83" s="104"/>
      <c r="J83" s="104"/>
      <c r="K83" s="104"/>
      <c r="L83" s="104"/>
      <c r="M83" s="306"/>
      <c r="N83" s="306"/>
      <c r="O83" s="306"/>
      <c r="P83" s="306"/>
      <c r="Q83" s="306"/>
      <c r="R83" s="306"/>
      <c r="S83" s="306"/>
      <c r="T83" s="306"/>
      <c r="U83" s="306"/>
    </row>
    <row r="84" ht="62.25" hidden="1"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11</v>
      </c>
      <c r="G84" s="327"/>
      <c r="H84" s="104"/>
      <c r="I84" s="104"/>
      <c r="J84" s="104"/>
      <c r="K84" s="104"/>
      <c r="L84" s="104"/>
      <c r="M84" s="306"/>
      <c r="N84" s="306"/>
      <c r="O84" s="306"/>
      <c r="P84" s="306"/>
      <c r="Q84" s="306"/>
      <c r="R84" s="306"/>
      <c r="S84" s="306"/>
      <c r="T84" s="306"/>
      <c r="U84" s="306"/>
    </row>
    <row r="85" ht="62.25" hidden="1"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8</v>
      </c>
      <c r="G85" s="327"/>
      <c r="H85" s="104"/>
      <c r="I85" s="104"/>
      <c r="J85" s="104"/>
      <c r="K85" s="104"/>
      <c r="L85" s="104"/>
      <c r="M85" s="306"/>
      <c r="N85" s="306"/>
      <c r="O85" s="306"/>
      <c r="P85" s="306"/>
      <c r="Q85" s="306"/>
      <c r="R85" s="306"/>
      <c r="S85" s="306"/>
      <c r="T85" s="306"/>
      <c r="U85" s="306"/>
    </row>
    <row r="86" ht="62.25" hidden="1"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11</v>
      </c>
      <c r="G86" s="327"/>
      <c r="H86" s="104"/>
      <c r="I86" s="104"/>
      <c r="J86" s="104"/>
      <c r="K86" s="104"/>
      <c r="L86" s="104"/>
      <c r="M86" s="306"/>
      <c r="N86" s="306"/>
      <c r="O86" s="306"/>
      <c r="P86" s="306"/>
      <c r="Q86" s="306"/>
      <c r="R86" s="306"/>
      <c r="S86" s="306"/>
      <c r="T86" s="306"/>
      <c r="U86" s="306"/>
    </row>
    <row r="87" ht="62.25" hidden="1"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11</v>
      </c>
      <c r="G87" s="327"/>
      <c r="H87" s="104"/>
      <c r="I87" s="104"/>
      <c r="J87" s="104"/>
      <c r="K87" s="104"/>
      <c r="L87" s="104"/>
      <c r="M87" s="306"/>
      <c r="N87" s="306"/>
      <c r="O87" s="306"/>
      <c r="P87" s="306"/>
      <c r="Q87" s="306"/>
      <c r="R87" s="306"/>
      <c r="S87" s="306"/>
      <c r="T87" s="306"/>
      <c r="U87" s="306"/>
    </row>
    <row r="88" ht="62.25" hidden="1"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11</v>
      </c>
      <c r="G88" s="327"/>
      <c r="H88" s="104"/>
      <c r="I88" s="104"/>
      <c r="J88" s="104"/>
      <c r="K88" s="104"/>
      <c r="L88" s="104"/>
      <c r="M88" s="306"/>
      <c r="N88" s="306"/>
      <c r="O88" s="306"/>
      <c r="P88" s="306"/>
      <c r="Q88" s="306"/>
      <c r="R88" s="306"/>
      <c r="S88" s="306"/>
      <c r="T88" s="306"/>
      <c r="U88" s="306"/>
    </row>
    <row r="89" ht="62.25" hidden="1"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11</v>
      </c>
      <c r="G89" s="327"/>
      <c r="H89" s="104"/>
      <c r="I89" s="104"/>
      <c r="J89" s="104"/>
      <c r="K89" s="104"/>
      <c r="L89" s="104"/>
      <c r="M89" s="306"/>
      <c r="N89" s="306"/>
      <c r="O89" s="306"/>
      <c r="P89" s="306"/>
      <c r="Q89" s="306"/>
      <c r="R89" s="306"/>
      <c r="S89" s="306"/>
      <c r="T89" s="306"/>
      <c r="U89" s="306"/>
    </row>
    <row r="90" ht="62.25" hidden="1"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8</v>
      </c>
      <c r="G90" s="327"/>
      <c r="H90" s="104"/>
      <c r="I90" s="104"/>
      <c r="J90" s="104"/>
      <c r="K90" s="104"/>
      <c r="L90" s="104"/>
      <c r="M90" s="306"/>
      <c r="N90" s="306"/>
      <c r="O90" s="306"/>
      <c r="P90" s="306"/>
      <c r="Q90" s="306"/>
      <c r="R90" s="306"/>
      <c r="S90" s="306"/>
      <c r="T90" s="306"/>
      <c r="U90" s="306"/>
    </row>
    <row r="91" ht="62.25" hidden="1"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11</v>
      </c>
      <c r="G91" s="327"/>
      <c r="H91" s="104"/>
      <c r="I91" s="104"/>
      <c r="J91" s="104"/>
      <c r="K91" s="104"/>
      <c r="L91" s="104"/>
      <c r="M91" s="306"/>
      <c r="N91" s="306"/>
      <c r="O91" s="306"/>
      <c r="P91" s="306"/>
      <c r="Q91" s="306"/>
      <c r="R91" s="306"/>
      <c r="S91" s="306"/>
      <c r="T91" s="306"/>
      <c r="U91" s="306"/>
    </row>
    <row r="92" ht="62.25" hidden="1"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11</v>
      </c>
      <c r="G92" s="327"/>
      <c r="H92" s="104"/>
      <c r="I92" s="104"/>
      <c r="J92" s="104"/>
      <c r="K92" s="104"/>
      <c r="L92" s="104"/>
      <c r="M92" s="306"/>
      <c r="N92" s="306"/>
      <c r="O92" s="306"/>
      <c r="P92" s="306"/>
      <c r="Q92" s="306"/>
      <c r="R92" s="306"/>
      <c r="S92" s="306"/>
      <c r="T92" s="306"/>
      <c r="U92" s="306"/>
    </row>
    <row r="93" ht="62.25" hidden="1"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11</v>
      </c>
      <c r="G93" s="327"/>
      <c r="H93" s="104"/>
      <c r="I93" s="104"/>
      <c r="J93" s="104"/>
      <c r="K93" s="104"/>
      <c r="L93" s="104"/>
      <c r="M93" s="306"/>
      <c r="N93" s="306"/>
      <c r="O93" s="306"/>
      <c r="P93" s="306"/>
      <c r="Q93" s="306"/>
      <c r="R93" s="306"/>
      <c r="S93" s="306"/>
      <c r="T93" s="306"/>
      <c r="U93" s="306"/>
    </row>
    <row r="94" ht="62.25" hidden="1"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11</v>
      </c>
      <c r="G94" s="327"/>
      <c r="H94" s="104"/>
      <c r="I94" s="104"/>
      <c r="J94" s="104"/>
      <c r="K94" s="104"/>
      <c r="L94" s="104"/>
      <c r="M94" s="306"/>
      <c r="N94" s="306"/>
      <c r="O94" s="306"/>
      <c r="P94" s="306"/>
      <c r="Q94" s="306"/>
      <c r="R94" s="306"/>
      <c r="S94" s="306"/>
      <c r="T94" s="306"/>
      <c r="U94" s="306"/>
    </row>
    <row r="95" ht="62.25" hidden="1"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11</v>
      </c>
      <c r="G95" s="327"/>
      <c r="H95" s="104"/>
      <c r="I95" s="104"/>
      <c r="J95" s="104"/>
      <c r="K95" s="104"/>
      <c r="L95" s="104"/>
      <c r="M95" s="306"/>
      <c r="N95" s="306"/>
      <c r="O95" s="306"/>
      <c r="P95" s="306"/>
      <c r="Q95" s="306"/>
      <c r="R95" s="306"/>
      <c r="S95" s="306"/>
      <c r="T95" s="306"/>
      <c r="U95" s="306"/>
    </row>
    <row r="96" ht="62.25" hidden="1"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11</v>
      </c>
      <c r="G96" s="327"/>
      <c r="H96" s="104"/>
      <c r="I96" s="104"/>
      <c r="J96" s="104"/>
      <c r="K96" s="104"/>
      <c r="L96" s="104"/>
      <c r="M96" s="306"/>
      <c r="N96" s="306"/>
      <c r="O96" s="306"/>
      <c r="P96" s="306"/>
      <c r="Q96" s="306"/>
      <c r="R96" s="306"/>
      <c r="S96" s="306"/>
      <c r="T96" s="306"/>
      <c r="U96" s="306"/>
    </row>
    <row r="97" ht="62.25" hidden="1" customHeight="1">
      <c r="A97" s="40"/>
      <c r="B97" s="343" t="str">
        <f>Résultats!B98</f>
        <v>12.3</v>
      </c>
      <c r="C97" s="327" t="str">
        <f>Résultats!C98</f>
        <v>AA</v>
      </c>
      <c r="D97" s="327">
        <f>Résultats!E98</f>
        <v>0</v>
      </c>
      <c r="E97" s="339" t="str">
        <f>Résultats!F98</f>
        <v xml:space="preserve">La page « plan du site » est-elle pertinente ?</v>
      </c>
      <c r="F97" s="327" t="s">
        <v>11</v>
      </c>
      <c r="G97" s="327"/>
      <c r="H97" s="104"/>
      <c r="I97" s="104"/>
      <c r="J97" s="104"/>
      <c r="K97" s="104"/>
      <c r="L97" s="104"/>
      <c r="M97" s="306"/>
      <c r="N97" s="306"/>
      <c r="O97" s="306"/>
      <c r="P97" s="306"/>
      <c r="Q97" s="306"/>
      <c r="R97" s="306"/>
      <c r="S97" s="306"/>
      <c r="T97" s="306"/>
      <c r="U97" s="306"/>
    </row>
    <row r="98" ht="62.25" hidden="1"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11</v>
      </c>
      <c r="G98" s="327"/>
      <c r="H98" s="104"/>
      <c r="I98" s="104"/>
      <c r="J98" s="104"/>
      <c r="K98" s="104"/>
      <c r="L98" s="104"/>
      <c r="M98" s="306"/>
      <c r="N98" s="306"/>
      <c r="O98" s="306"/>
      <c r="P98" s="306"/>
      <c r="Q98" s="306"/>
      <c r="R98" s="306"/>
      <c r="S98" s="306"/>
      <c r="T98" s="306"/>
      <c r="U98" s="306"/>
    </row>
    <row r="99" ht="62.25" hidden="1"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11</v>
      </c>
      <c r="G99" s="327"/>
      <c r="H99" s="104"/>
      <c r="I99" s="104"/>
      <c r="J99" s="104"/>
      <c r="K99" s="104"/>
      <c r="L99" s="104"/>
      <c r="M99" s="306"/>
      <c r="N99" s="306"/>
      <c r="O99" s="306"/>
      <c r="P99" s="306"/>
      <c r="Q99" s="306"/>
      <c r="R99" s="306"/>
      <c r="S99" s="306"/>
      <c r="T99" s="306"/>
      <c r="U99" s="306"/>
    </row>
    <row r="100" ht="62.25" hidden="1"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11</v>
      </c>
      <c r="G100" s="327"/>
      <c r="H100" s="104"/>
      <c r="I100" s="104"/>
      <c r="J100" s="104"/>
      <c r="K100" s="104"/>
      <c r="L100" s="104" t="s">
        <v>493</v>
      </c>
      <c r="M100" s="306"/>
      <c r="N100" s="306"/>
      <c r="O100" s="306"/>
      <c r="P100" s="306"/>
      <c r="Q100" s="306"/>
      <c r="R100" s="306"/>
      <c r="S100" s="306"/>
      <c r="T100" s="306"/>
      <c r="U100" s="306"/>
    </row>
    <row r="101" ht="62.25" hidden="1"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11</v>
      </c>
      <c r="G101" s="327"/>
      <c r="H101" s="104"/>
      <c r="I101" s="104"/>
      <c r="J101" s="104"/>
      <c r="K101" s="104"/>
      <c r="L101" s="104" t="s">
        <v>493</v>
      </c>
      <c r="M101" s="306"/>
      <c r="N101" s="306"/>
      <c r="O101" s="306"/>
      <c r="P101" s="306"/>
      <c r="Q101" s="306"/>
      <c r="R101" s="306"/>
      <c r="S101" s="306"/>
      <c r="T101" s="306"/>
      <c r="U101" s="306"/>
    </row>
    <row r="102" ht="62.25" hidden="1"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8</v>
      </c>
      <c r="G102" s="327"/>
      <c r="H102" s="104"/>
      <c r="I102" s="104"/>
      <c r="J102" s="104"/>
      <c r="K102" s="104"/>
      <c r="L102" s="104"/>
      <c r="M102" s="306"/>
      <c r="N102" s="306"/>
      <c r="O102" s="306"/>
      <c r="P102" s="306"/>
      <c r="Q102" s="306"/>
      <c r="R102" s="306"/>
      <c r="S102" s="306"/>
      <c r="T102" s="306"/>
      <c r="U102" s="306"/>
    </row>
    <row r="103" ht="62.25" hidden="1"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8</v>
      </c>
      <c r="G103" s="327"/>
      <c r="H103" s="104"/>
      <c r="I103" s="104"/>
      <c r="J103" s="104"/>
      <c r="K103" s="104"/>
      <c r="L103" s="104"/>
      <c r="M103" s="306"/>
      <c r="N103" s="306"/>
      <c r="O103" s="306"/>
      <c r="P103" s="306"/>
      <c r="Q103" s="306"/>
      <c r="R103" s="306"/>
      <c r="S103" s="306"/>
      <c r="T103" s="306"/>
      <c r="U103" s="306"/>
    </row>
    <row r="104" ht="62.25" hidden="1"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11</v>
      </c>
      <c r="G104" s="327"/>
      <c r="H104" s="104"/>
      <c r="I104" s="104"/>
      <c r="J104" s="104"/>
      <c r="K104" s="104"/>
      <c r="L104" s="104"/>
      <c r="M104" s="306"/>
      <c r="N104" s="306"/>
      <c r="O104" s="306"/>
      <c r="P104" s="306"/>
      <c r="Q104" s="306"/>
      <c r="R104" s="306"/>
      <c r="S104" s="306"/>
      <c r="T104" s="306"/>
      <c r="U104" s="306"/>
    </row>
    <row r="105" ht="62.25" hidden="1"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11</v>
      </c>
      <c r="G105" s="327"/>
      <c r="H105" s="104"/>
      <c r="I105" s="104"/>
      <c r="J105" s="104"/>
      <c r="K105" s="104"/>
      <c r="L105" s="104"/>
      <c r="M105" s="306"/>
      <c r="N105" s="306"/>
      <c r="O105" s="306"/>
      <c r="P105" s="306"/>
      <c r="Q105" s="306"/>
      <c r="R105" s="306"/>
      <c r="S105" s="306"/>
      <c r="T105" s="306"/>
      <c r="U105" s="306"/>
    </row>
    <row r="106" ht="62.25" hidden="1"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11</v>
      </c>
      <c r="G106" s="327"/>
      <c r="H106" s="104"/>
      <c r="I106" s="104"/>
      <c r="J106" s="104"/>
      <c r="K106" s="104"/>
      <c r="L106" s="104"/>
      <c r="M106" s="306"/>
      <c r="N106" s="306"/>
      <c r="O106" s="306"/>
      <c r="P106" s="306"/>
      <c r="Q106" s="306"/>
      <c r="R106" s="306"/>
      <c r="S106" s="306"/>
      <c r="T106" s="306"/>
      <c r="U106" s="306"/>
    </row>
    <row r="107" ht="62.25" hidden="1"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11</v>
      </c>
      <c r="G107" s="327"/>
      <c r="H107" s="104"/>
      <c r="I107" s="104"/>
      <c r="J107" s="104"/>
      <c r="K107" s="104"/>
      <c r="L107" s="104"/>
      <c r="M107" s="306"/>
      <c r="N107" s="306"/>
      <c r="O107" s="306"/>
      <c r="P107" s="306"/>
      <c r="Q107" s="306"/>
      <c r="R107" s="306"/>
      <c r="S107" s="306"/>
      <c r="T107" s="306"/>
      <c r="U107" s="306"/>
    </row>
    <row r="108" ht="62.25" hidden="1"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11</v>
      </c>
      <c r="G108" s="327"/>
      <c r="H108" s="104"/>
      <c r="I108" s="104"/>
      <c r="J108" s="104"/>
      <c r="K108" s="104"/>
      <c r="L108" s="104"/>
      <c r="M108" s="306"/>
      <c r="N108" s="306"/>
      <c r="O108" s="306"/>
      <c r="P108" s="306"/>
      <c r="Q108" s="306"/>
      <c r="R108" s="306"/>
      <c r="S108" s="306"/>
      <c r="T108" s="306"/>
      <c r="U108" s="306"/>
    </row>
    <row r="109" ht="62.25" hidden="1"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11</v>
      </c>
      <c r="G109" s="327"/>
      <c r="H109" s="104"/>
      <c r="I109" s="104"/>
      <c r="J109" s="104"/>
      <c r="K109" s="104"/>
      <c r="L109" s="104"/>
      <c r="M109" s="306"/>
      <c r="N109" s="306"/>
      <c r="O109" s="306"/>
      <c r="P109" s="306"/>
      <c r="Q109" s="306"/>
      <c r="R109" s="306"/>
      <c r="S109" s="306"/>
      <c r="T109" s="306"/>
      <c r="U109" s="306"/>
    </row>
    <row r="110" ht="62.25" hidden="1"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11</v>
      </c>
      <c r="G110" s="327"/>
      <c r="H110" s="104"/>
      <c r="I110" s="104"/>
      <c r="J110" s="104"/>
      <c r="K110" s="104"/>
      <c r="L110" s="104"/>
      <c r="M110" s="306"/>
      <c r="N110" s="306"/>
      <c r="O110" s="306"/>
      <c r="P110" s="306"/>
      <c r="Q110" s="306"/>
      <c r="R110" s="306"/>
      <c r="S110" s="306"/>
      <c r="T110" s="306"/>
      <c r="U110" s="306"/>
    </row>
    <row r="111" ht="62.25" hidden="1"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11</v>
      </c>
      <c r="G111" s="327"/>
      <c r="H111" s="104"/>
      <c r="I111" s="104"/>
      <c r="J111" s="104"/>
      <c r="K111" s="104"/>
      <c r="L111" s="104"/>
      <c r="M111" s="306"/>
      <c r="N111" s="306"/>
      <c r="O111" s="306"/>
      <c r="P111" s="306"/>
      <c r="Q111" s="306"/>
      <c r="R111" s="306"/>
      <c r="S111" s="306"/>
      <c r="T111" s="306"/>
      <c r="U111" s="306"/>
    </row>
    <row r="112" ht="62.25" hidden="1"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11</v>
      </c>
      <c r="G112" s="327"/>
      <c r="H112" s="104"/>
      <c r="I112" s="104"/>
      <c r="J112" s="104"/>
      <c r="K112" s="104"/>
      <c r="L112" s="104"/>
      <c r="M112" s="306"/>
      <c r="N112" s="306"/>
      <c r="O112" s="306"/>
      <c r="P112" s="306"/>
      <c r="Q112" s="306"/>
      <c r="R112" s="306"/>
      <c r="S112" s="306"/>
      <c r="T112" s="306"/>
      <c r="U112" s="306"/>
    </row>
    <row r="113" ht="62.25" hidden="1"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11</v>
      </c>
      <c r="G113" s="327"/>
      <c r="H113" s="104"/>
      <c r="I113" s="104"/>
      <c r="J113" s="104"/>
      <c r="K113" s="104"/>
      <c r="L113" s="104"/>
      <c r="M113" s="306"/>
      <c r="N113" s="306"/>
      <c r="O113" s="306"/>
      <c r="P113" s="306"/>
      <c r="Q113" s="306"/>
      <c r="R113" s="306"/>
      <c r="S113" s="306"/>
      <c r="T113" s="306"/>
      <c r="U113" s="306"/>
    </row>
    <row r="114" ht="62.25" hidden="1"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8</v>
      </c>
      <c r="G114" s="327"/>
      <c r="H114" s="104"/>
      <c r="I114" s="104"/>
      <c r="J114" s="104"/>
      <c r="K114" s="104"/>
      <c r="L114" s="104"/>
      <c r="M114" s="306"/>
      <c r="N114" s="306"/>
      <c r="O114" s="306"/>
      <c r="P114" s="306"/>
      <c r="Q114" s="306"/>
      <c r="R114" s="306"/>
      <c r="S114" s="306"/>
      <c r="T114" s="306"/>
      <c r="U114" s="306"/>
    </row>
    <row r="115" ht="62.25" hidden="1"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11</v>
      </c>
      <c r="G115" s="327"/>
      <c r="H115" s="104"/>
      <c r="I115" s="104"/>
      <c r="J115" s="104"/>
      <c r="K115" s="104"/>
      <c r="L115" s="104"/>
      <c r="M115" s="81"/>
      <c r="N115" s="81"/>
      <c r="O115" s="81"/>
      <c r="P115" s="81"/>
      <c r="Q115" s="81"/>
      <c r="R115" s="81"/>
      <c r="S115" s="81"/>
      <c r="T115" s="81"/>
      <c r="U115" s="81"/>
    </row>
    <row r="116" ht="59.25" hidden="1"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8</v>
      </c>
      <c r="G116" s="327"/>
      <c r="H116" s="104"/>
      <c r="I116" s="104"/>
      <c r="J116" s="104"/>
      <c r="K116" s="104"/>
      <c r="L116" s="104"/>
      <c r="M116" s="306"/>
      <c r="N116" s="306"/>
      <c r="O116" s="306"/>
      <c r="P116" s="306"/>
      <c r="Q116" s="306"/>
      <c r="R116" s="306"/>
      <c r="S116" s="306"/>
      <c r="T116" s="306"/>
      <c r="U116" s="306"/>
    </row>
    <row r="117" ht="50.399999999999999" hidden="1">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11</v>
      </c>
      <c r="G117" s="327"/>
      <c r="H117" s="104"/>
      <c r="I117" s="104"/>
      <c r="J117" s="104"/>
      <c r="K117" s="104"/>
      <c r="L117" s="104"/>
      <c r="M117" s="306"/>
      <c r="N117" s="306"/>
      <c r="O117" s="306"/>
      <c r="P117" s="306"/>
      <c r="Q117" s="306"/>
      <c r="R117" s="306"/>
      <c r="S117" s="306"/>
      <c r="T117" s="306"/>
      <c r="U117" s="306"/>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8" operator="equal" id="{007E0001-00DC-485C-8699-004000A000CF}">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9" operator="equal" id="{00CF0064-0089-4463-895F-00D8006D00CC}">
            <xm:f>"x"</xm:f>
            <x14:dxf>
              <font>
                <color theme="1"/>
              </font>
              <fill>
                <patternFill patternType="solid">
                  <fgColor theme="8"/>
                  <bgColor theme="8"/>
                </patternFill>
              </fill>
            </x14:dxf>
          </x14:cfRule>
          <xm:sqref>D12:D117</xm:sqref>
        </x14:conditionalFormatting>
        <x14:conditionalFormatting xmlns:xm="http://schemas.microsoft.com/office/excel/2006/main">
          <x14:cfRule type="cellIs" priority="19" operator="equal" id="{00D00089-0021-4857-B9D7-001B00790087}">
            <xm:f>"na"</xm:f>
            <x14:dxf>
              <fill>
                <patternFill patternType="solid">
                  <fgColor rgb="FFFCE8B2"/>
                  <bgColor rgb="FFFCE8B2"/>
                </patternFill>
              </fill>
            </x14:dxf>
          </x14:cfRule>
          <xm:sqref>F1:F2 C2 F4:F11</xm:sqref>
        </x14:conditionalFormatting>
        <x14:conditionalFormatting xmlns:xm="http://schemas.microsoft.com/office/excel/2006/main">
          <x14:cfRule type="cellIs" priority="7" operator="equal" id="{00D800CC-004D-4009-9EF6-004400C40040}">
            <xm:f>"na"</xm:f>
            <x14:dxf>
              <font/>
              <fill>
                <patternFill patternType="solid">
                  <fgColor rgb="FFFCE8B2"/>
                  <bgColor rgb="FFFCE8B2"/>
                </patternFill>
              </fill>
            </x14:dxf>
          </x14:cfRule>
          <xm:sqref>F4:F10</xm:sqref>
        </x14:conditionalFormatting>
        <x14:conditionalFormatting xmlns:xm="http://schemas.microsoft.com/office/excel/2006/main">
          <x14:cfRule type="cellIs" priority="16" operator="equal" id="{00B500C8-00C5-48E8-8F9E-00C4000C00EE}">
            <xm:f>"c"</xm:f>
            <x14:dxf>
              <fill>
                <patternFill patternType="solid">
                  <fgColor rgb="FFB7E1CD"/>
                  <bgColor rgb="FFB7E1CD"/>
                </patternFill>
              </fill>
            </x14:dxf>
          </x14:cfRule>
          <xm:sqref>F11</xm:sqref>
        </x14:conditionalFormatting>
        <x14:conditionalFormatting xmlns:xm="http://schemas.microsoft.com/office/excel/2006/main">
          <x14:cfRule type="cellIs" priority="17" operator="equal" id="{00B00065-0044-4F29-902D-00E000A00032}">
            <xm:f>"nc"</xm:f>
            <x14:dxf>
              <fill>
                <patternFill patternType="solid">
                  <fgColor rgb="FFF4C7C3"/>
                  <bgColor rgb="FFF4C7C3"/>
                </patternFill>
              </fill>
            </x14:dxf>
          </x14:cfRule>
          <xm:sqref>F11</xm:sqref>
        </x14:conditionalFormatting>
        <x14:conditionalFormatting xmlns:xm="http://schemas.microsoft.com/office/excel/2006/main">
          <x14:cfRule type="cellIs" priority="3" operator="equal" id="{00E200E6-00EC-4DA2-9335-0063008000BE}">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1" operator="equal" id="{00650092-00A5-4B77-B866-00D9002A00B0}">
            <xm:f>"c"</xm:f>
            <x14:dxf>
              <font/>
              <fill>
                <patternFill patternType="solid">
                  <fgColor rgb="FFB7E1CD"/>
                  <bgColor rgb="FFB7E1CD"/>
                </patternFill>
              </fill>
            </x14:dxf>
          </x14:cfRule>
          <xm:sqref>F12:F117</xm:sqref>
        </x14:conditionalFormatting>
        <x14:conditionalFormatting xmlns:xm="http://schemas.microsoft.com/office/excel/2006/main">
          <x14:cfRule type="cellIs" priority="2" operator="equal" id="{004E004F-0077-4E1C-80CC-00AF005600B2}">
            <xm:f>"nc"</xm:f>
            <x14:dxf>
              <font/>
              <fill>
                <patternFill patternType="solid">
                  <fgColor rgb="FFF4C7C3"/>
                  <bgColor rgb="FFF4C7C3"/>
                </patternFill>
              </fill>
            </x14:dxf>
          </x14:cfRule>
          <xm:sqref>F12:F117</xm:sqref>
        </x14:conditionalFormatting>
        <x14:conditionalFormatting xmlns:xm="http://schemas.microsoft.com/office/excel/2006/main">
          <x14:cfRule type="cellIs" priority="4" operator="equal" id="{003200F1-004A-4874-8030-00E400300017}">
            <xm:f>"na"</xm:f>
            <x14:dxf>
              <font/>
              <fill>
                <patternFill patternType="solid">
                  <fgColor rgb="FFFCE8B2"/>
                  <bgColor rgb="FFFCE8B2"/>
                </patternFill>
              </fill>
            </x14:dxf>
          </x14:cfRule>
          <xm:sqref>F12:F117</xm:sqref>
        </x14:conditionalFormatting>
        <x14:conditionalFormatting xmlns:xm="http://schemas.microsoft.com/office/excel/2006/main">
          <x14:cfRule type="cellIs" priority="5" operator="equal" id="{00F1004F-002E-4940-AF3B-0048005400CA}">
            <xm:f>"d"</xm:f>
            <x14:dxf>
              <fill>
                <patternFill patternType="solid">
                  <fgColor rgb="FFFFD966"/>
                  <bgColor rgb="FFFFD966"/>
                </patternFill>
              </fill>
            </x14:dxf>
          </x14:cfRule>
          <xm:sqref>G12:G117</xm:sqref>
        </x14:conditionalFormatting>
        <x14:conditionalFormatting xmlns:xm="http://schemas.microsoft.com/office/excel/2006/main">
          <x14:cfRule type="notContainsBlanks" priority="6" id="{00800035-003D-4FCE-BAD0-00AB00280058}">
            <xm:f>LEN(TRIM(K13))&gt;0</xm:f>
            <x14:dxf>
              <fill>
                <patternFill patternType="solid">
                  <fgColor rgb="FFB7E1CD"/>
                  <bgColor rgb="FFB7E1CD"/>
                </patternFill>
              </fill>
            </x14:dxf>
          </x14:cfRule>
          <xm:sqref>K13</xm:sqref>
        </x14:conditionalFormatting>
        <x14:conditionalFormatting xmlns:xm="http://schemas.microsoft.com/office/excel/2006/main">
          <x14:cfRule type="cellIs" priority="10" operator="equal" id="{007300FE-006A-4B5C-88E5-001A00E40094}">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2" operator="equal" id="{00F70041-00A5-4D2D-8EF5-00B400E3009A}">
            <xm:f>"C"</xm:f>
            <x14:dxf>
              <fill>
                <patternFill patternType="solid">
                  <fgColor rgb="FFB7E1CD"/>
                  <bgColor rgb="FFB7E1CD"/>
                </patternFill>
              </fill>
            </x14:dxf>
          </x14:cfRule>
          <xm:sqref>O4:R4</xm:sqref>
        </x14:conditionalFormatting>
        <x14:conditionalFormatting xmlns:xm="http://schemas.microsoft.com/office/excel/2006/main">
          <x14:cfRule type="cellIs" priority="13" operator="equal" id="{000F002A-00B3-43B7-A713-0064008900F9}">
            <xm:f>"NC"</xm:f>
            <x14:dxf>
              <fill>
                <patternFill patternType="solid">
                  <fgColor rgb="FFF4C7C3"/>
                  <bgColor rgb="FFF4C7C3"/>
                </patternFill>
              </fill>
            </x14:dxf>
          </x14:cfRule>
          <xm:sqref>O4:R4</xm:sqref>
        </x14:conditionalFormatting>
        <x14:conditionalFormatting xmlns:xm="http://schemas.microsoft.com/office/excel/2006/main">
          <x14:cfRule type="cellIs" priority="14" operator="equal" id="{00A70029-0013-4A13-80A1-00DE00D500DB}">
            <xm:f>"NA"</xm:f>
            <x14:dxf>
              <fill>
                <patternFill patternType="solid">
                  <fgColor rgb="FFFCE8B2"/>
                  <bgColor rgb="FFFCE8B2"/>
                </patternFill>
              </fill>
            </x14:dxf>
          </x14:cfRule>
          <xm:sqref>O4:R4</xm:sqref>
        </x14:conditionalFormatting>
        <x14:conditionalFormatting xmlns:xm="http://schemas.microsoft.com/office/excel/2006/main">
          <x14:cfRule type="cellIs" priority="15" operator="equal" id="{004800C7-0055-42AE-A4AE-0057004400F8}">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19005D-0097-4F20-8CC3-0056007B0038}" type="list" allowBlank="1" errorStyle="stop" imeMode="noControl" operator="between" showDropDown="0" showErrorMessage="1" showInputMessage="0">
          <x14:formula1>
            <xm:f>"nt,na,c,nc"</xm:f>
          </x14:formula1>
          <xm:sqref>F12:F117</xm:sqref>
        </x14:dataValidation>
        <x14:dataValidation xr:uid="{004F00E6-007D-4274-B607-005300C10020}" type="list" allowBlank="1" errorStyle="stop" imeMode="noControl" operator="between" showDropDown="0" showErrorMessage="0" showInputMessage="0">
          <x14:formula1>
            <xm:f>"d"</xm:f>
          </x14:formula1>
          <xm:sqref>G12:G117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filterMode="1">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F101" activeCellId="0" sqref="F101"/>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441406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3.8867187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7.399999999999999">
      <c r="A2" s="308"/>
      <c r="B2" s="309" t="str">
        <f>F4</f>
        <v>P03</v>
      </c>
      <c r="C2" s="310" t="str">
        <f>Echantillon!C15</f>
        <v xml:space="preserve">Mentions légales</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HYPERLINK(Echantillon!D15)</f>
        <v>https://elections.larochelle.fr/mentions-legales</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Echantillon!B15</f>
        <v>P03</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28</v>
      </c>
      <c r="G5" s="40"/>
      <c r="H5" s="40"/>
      <c r="I5" s="40"/>
      <c r="J5" s="40"/>
      <c r="K5" s="40"/>
      <c r="L5" s="40"/>
      <c r="M5" s="306"/>
      <c r="N5" s="327" t="s">
        <v>9</v>
      </c>
      <c r="O5" s="94">
        <f>COUNTIFS($C$12:$C$117,"A",$F$12:$F$117,"c")</f>
        <v>22</v>
      </c>
      <c r="P5" s="94">
        <f>COUNTIFS($C$12:$C$117,"A",$F$12:$F$117,"nc")</f>
        <v>0</v>
      </c>
      <c r="Q5" s="94">
        <f>COUNTIFS($C$12:$C$117,"A",$F$12:$F$117,"na")</f>
        <v>61</v>
      </c>
      <c r="R5" s="94">
        <f>COUNTIFS($C$12:$C$117,"A",$F$12:$F$117,"nt")</f>
        <v>0</v>
      </c>
      <c r="S5" s="328">
        <f t="shared" ref="S5:S7" si="115">O5+P5</f>
        <v>22</v>
      </c>
      <c r="T5" s="329">
        <f t="shared" ref="T5:T7" si="116">IF(S5&gt;0,O5/S5,"-")</f>
        <v>1</v>
      </c>
      <c r="U5" s="330">
        <f>T5</f>
        <v>1</v>
      </c>
    </row>
    <row r="6" ht="16.5" customHeight="1">
      <c r="A6" s="305"/>
      <c r="B6" s="40"/>
      <c r="C6" s="40"/>
      <c r="D6" s="40"/>
      <c r="E6" s="319" t="s">
        <v>132</v>
      </c>
      <c r="F6" s="319">
        <f>COUNTIF(F12:F117,"nc")</f>
        <v>0</v>
      </c>
      <c r="G6" s="40"/>
      <c r="H6" s="40"/>
      <c r="I6" s="40"/>
      <c r="J6" s="40"/>
      <c r="K6" s="40"/>
      <c r="L6" s="40"/>
      <c r="M6" s="306"/>
      <c r="N6" s="327" t="s">
        <v>16</v>
      </c>
      <c r="O6" s="94">
        <f>COUNTIFS($C$12:$C$117,"AA",$F$12:$F$117,"c")</f>
        <v>6</v>
      </c>
      <c r="P6" s="94">
        <f>COUNTIFS($C$12:$C$117,"AA",$F$12:$F$117,"nc")</f>
        <v>0</v>
      </c>
      <c r="Q6" s="94">
        <f>COUNTIFS($C$12:$C$117,"AA",$F$12:$F$117,"na")</f>
        <v>17</v>
      </c>
      <c r="R6" s="94">
        <f>COUNTIFS($C$12:$C$117,"AA",$F$12:$F$117,"nt")</f>
        <v>0</v>
      </c>
      <c r="S6" s="328">
        <f t="shared" si="115"/>
        <v>6</v>
      </c>
      <c r="T6" s="329">
        <f t="shared" si="116"/>
        <v>1</v>
      </c>
      <c r="U6" s="53">
        <f>IF(S6&gt;0,SUM(O5:O6)/SUM(S5:S6),"-")</f>
        <v>1</v>
      </c>
    </row>
    <row r="7" ht="16.5" customHeight="1">
      <c r="A7" s="305"/>
      <c r="B7" s="40"/>
      <c r="C7" s="40"/>
      <c r="D7" s="40"/>
      <c r="E7" s="319" t="s">
        <v>475</v>
      </c>
      <c r="F7" s="319">
        <f>COUNTIF(F12:F117,"na")</f>
        <v>78</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15"/>
        <v>0</v>
      </c>
      <c r="T7" s="329" t="str">
        <f t="shared" si="116"/>
        <v>-</v>
      </c>
      <c r="U7" s="330" t="str">
        <f>IF(S7&gt;0,SUM(O5:O7)/SUM(S5:S7),"-")</f>
        <v>-</v>
      </c>
    </row>
    <row r="8" ht="16.5" customHeight="1">
      <c r="A8" s="305"/>
      <c r="B8" s="40"/>
      <c r="C8" s="40"/>
      <c r="D8" s="40"/>
      <c r="E8" s="319" t="s">
        <v>134</v>
      </c>
      <c r="F8" s="319">
        <f>COUNTIF(F12:F117,"nt")</f>
        <v>0</v>
      </c>
      <c r="G8" s="40"/>
      <c r="H8" s="40"/>
      <c r="I8" s="40"/>
      <c r="J8" s="40"/>
      <c r="K8" s="40"/>
      <c r="L8" s="40"/>
      <c r="M8" s="306"/>
      <c r="N8" s="331" t="s">
        <v>476</v>
      </c>
      <c r="O8" s="332">
        <f t="shared" ref="O8:S8" si="117">SUM(O5:O7)</f>
        <v>28</v>
      </c>
      <c r="P8" s="332">
        <f t="shared" si="117"/>
        <v>0</v>
      </c>
      <c r="Q8" s="332">
        <f t="shared" si="117"/>
        <v>78</v>
      </c>
      <c r="R8" s="332">
        <f t="shared" si="117"/>
        <v>0</v>
      </c>
      <c r="S8" s="333">
        <f t="shared" si="117"/>
        <v>28</v>
      </c>
      <c r="T8" s="329"/>
      <c r="U8" s="327"/>
    </row>
    <row r="9" ht="16.5" customHeight="1">
      <c r="A9" s="305"/>
      <c r="B9" s="40"/>
      <c r="C9" s="40"/>
      <c r="D9" s="40"/>
      <c r="E9" s="319" t="s">
        <v>452</v>
      </c>
      <c r="F9" s="334">
        <f>F5/SUM(F5:F6)</f>
        <v>1</v>
      </c>
      <c r="G9" s="40"/>
      <c r="H9" s="40"/>
      <c r="I9" s="40"/>
      <c r="J9" s="40"/>
      <c r="K9" s="40"/>
      <c r="L9" s="40"/>
      <c r="M9" s="306"/>
      <c r="N9" s="306"/>
      <c r="O9" s="306"/>
      <c r="P9" s="306"/>
      <c r="Q9" s="306"/>
      <c r="R9" s="306"/>
      <c r="S9" s="306"/>
      <c r="T9" s="306"/>
      <c r="U9" s="306"/>
    </row>
    <row r="10" ht="16.5" customHeight="1">
      <c r="A10" s="305"/>
      <c r="B10" s="49"/>
      <c r="C10" s="49"/>
      <c r="D10" s="49"/>
      <c r="E10" s="319" t="s">
        <v>453</v>
      </c>
      <c r="F10" s="334">
        <f>F6/SUM(F5:F6)</f>
        <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hidden="1"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11</v>
      </c>
      <c r="G12" s="327"/>
      <c r="H12" s="104"/>
      <c r="I12" s="104"/>
      <c r="J12" s="104"/>
      <c r="K12" s="104"/>
      <c r="L12" s="104"/>
      <c r="M12" s="306"/>
      <c r="N12" s="306"/>
      <c r="O12" s="306"/>
      <c r="P12" s="306"/>
      <c r="Q12" s="306"/>
      <c r="R12" s="306"/>
      <c r="S12" s="306"/>
      <c r="T12" s="306"/>
      <c r="U12" s="306"/>
    </row>
    <row r="13" ht="62.25" hidden="1"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11</v>
      </c>
      <c r="G13" s="327"/>
      <c r="H13" s="104"/>
      <c r="I13" s="104"/>
      <c r="J13" s="104"/>
      <c r="K13" s="104"/>
      <c r="L13" s="104"/>
      <c r="M13" s="306"/>
      <c r="N13" s="306"/>
      <c r="O13" s="306"/>
      <c r="P13" s="306"/>
      <c r="Q13" s="306"/>
      <c r="R13" s="306"/>
      <c r="S13" s="306"/>
      <c r="T13" s="306"/>
      <c r="U13" s="306"/>
    </row>
    <row r="14" ht="62.25" hidden="1"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11</v>
      </c>
      <c r="G14" s="327"/>
      <c r="H14" s="104"/>
      <c r="I14" s="104"/>
      <c r="J14" s="104"/>
      <c r="K14" s="104"/>
      <c r="L14" s="104"/>
      <c r="M14" s="306"/>
      <c r="N14" s="306"/>
      <c r="O14" s="306"/>
      <c r="P14" s="306"/>
      <c r="Q14" s="306"/>
      <c r="R14" s="306"/>
      <c r="S14" s="306"/>
      <c r="T14" s="306"/>
      <c r="U14" s="306"/>
    </row>
    <row r="15" ht="62.25" hidden="1"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11</v>
      </c>
      <c r="G15" s="327"/>
      <c r="H15" s="104"/>
      <c r="I15" s="104"/>
      <c r="J15" s="104"/>
      <c r="K15" s="104"/>
      <c r="L15" s="104"/>
      <c r="M15" s="306"/>
      <c r="N15" s="306"/>
      <c r="O15" s="306"/>
      <c r="P15" s="306"/>
      <c r="Q15" s="306"/>
      <c r="R15" s="306"/>
      <c r="S15" s="306"/>
      <c r="T15" s="306"/>
      <c r="U15" s="306"/>
    </row>
    <row r="16" ht="62.25" hidden="1"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11</v>
      </c>
      <c r="G16" s="327"/>
      <c r="H16" s="104"/>
      <c r="I16" s="104"/>
      <c r="J16" s="104"/>
      <c r="K16" s="104"/>
      <c r="L16" s="104"/>
      <c r="M16" s="306"/>
      <c r="N16" s="306"/>
      <c r="O16" s="306"/>
      <c r="P16" s="306"/>
      <c r="Q16" s="306"/>
      <c r="R16" s="306"/>
      <c r="S16" s="306"/>
      <c r="T16" s="306"/>
      <c r="U16" s="306"/>
    </row>
    <row r="17" ht="62.25" hidden="1"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11</v>
      </c>
      <c r="G17" s="327"/>
      <c r="H17" s="104"/>
      <c r="I17" s="104"/>
      <c r="J17" s="104"/>
      <c r="K17" s="104"/>
      <c r="L17" s="104"/>
      <c r="M17" s="306"/>
      <c r="N17" s="306"/>
      <c r="O17" s="306"/>
      <c r="P17" s="306"/>
      <c r="Q17" s="306"/>
      <c r="R17" s="306"/>
      <c r="S17" s="306"/>
      <c r="T17" s="306"/>
      <c r="U17" s="306"/>
    </row>
    <row r="18" ht="62.25" hidden="1"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11</v>
      </c>
      <c r="G18" s="327"/>
      <c r="H18" s="104"/>
      <c r="I18" s="104"/>
      <c r="J18" s="104"/>
      <c r="K18" s="104"/>
      <c r="L18" s="104"/>
      <c r="M18" s="345"/>
      <c r="N18" s="345"/>
      <c r="O18" s="345"/>
      <c r="P18" s="345"/>
      <c r="Q18" s="345"/>
      <c r="R18" s="345"/>
      <c r="S18" s="345"/>
      <c r="T18" s="345"/>
      <c r="U18" s="345"/>
    </row>
    <row r="19" ht="62.25" hidden="1"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11</v>
      </c>
      <c r="G19" s="327"/>
      <c r="H19" s="104"/>
      <c r="I19" s="104"/>
      <c r="J19" s="104"/>
      <c r="K19" s="104"/>
      <c r="L19" s="104"/>
      <c r="M19" s="305"/>
      <c r="N19" s="305"/>
      <c r="O19" s="305"/>
      <c r="P19" s="305"/>
      <c r="Q19" s="305"/>
      <c r="R19" s="305"/>
      <c r="S19" s="346"/>
      <c r="T19" s="306"/>
      <c r="U19" s="306"/>
    </row>
    <row r="20" ht="62.25" hidden="1"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11</v>
      </c>
      <c r="G20" s="327"/>
      <c r="H20" s="104"/>
      <c r="I20" s="104"/>
      <c r="J20" s="104"/>
      <c r="K20" s="104"/>
      <c r="L20" s="104"/>
      <c r="M20" s="306"/>
      <c r="N20" s="306"/>
      <c r="O20" s="306"/>
      <c r="P20" s="306"/>
      <c r="Q20" s="306"/>
      <c r="R20" s="306"/>
      <c r="S20" s="306"/>
      <c r="T20" s="306"/>
      <c r="U20" s="306"/>
    </row>
    <row r="21" ht="62.25" hidden="1" customHeight="1">
      <c r="A21" s="337" t="s">
        <v>86</v>
      </c>
      <c r="B21" s="338" t="str">
        <f>Résultats!B22</f>
        <v>2.1</v>
      </c>
      <c r="C21" s="327" t="str">
        <f>Résultats!C22</f>
        <v>A</v>
      </c>
      <c r="D21" s="327">
        <f>Résultats!E22</f>
        <v>0</v>
      </c>
      <c r="E21" s="339" t="str">
        <f>Résultats!F22</f>
        <v xml:space="preserve">Chaque cadre a-t-il un titre de cadre ?</v>
      </c>
      <c r="F21" s="327" t="s">
        <v>11</v>
      </c>
      <c r="G21" s="327"/>
      <c r="H21" s="104"/>
      <c r="I21" s="104"/>
      <c r="J21" s="104"/>
      <c r="K21" s="104"/>
      <c r="L21" s="104"/>
      <c r="M21" s="306"/>
      <c r="N21" s="306"/>
      <c r="O21" s="306"/>
      <c r="P21" s="306"/>
      <c r="Q21" s="306"/>
      <c r="R21" s="306"/>
      <c r="S21" s="306"/>
      <c r="T21" s="306"/>
      <c r="U21" s="306"/>
    </row>
    <row r="22" ht="62.25" hidden="1"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11</v>
      </c>
      <c r="G22" s="327"/>
      <c r="H22" s="104"/>
      <c r="I22" s="104"/>
      <c r="J22" s="104"/>
      <c r="K22" s="104"/>
      <c r="L22" s="104"/>
      <c r="M22" s="306"/>
      <c r="N22" s="306"/>
      <c r="O22" s="306"/>
      <c r="P22" s="306"/>
      <c r="Q22" s="306"/>
      <c r="R22" s="306"/>
      <c r="S22" s="306"/>
      <c r="T22" s="306"/>
      <c r="U22" s="306"/>
    </row>
    <row r="23" ht="62.25" hidden="1"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8</v>
      </c>
      <c r="G23" s="327"/>
      <c r="H23" s="104"/>
      <c r="I23" s="104"/>
      <c r="J23" s="104"/>
      <c r="K23" s="104"/>
      <c r="L23" s="104"/>
      <c r="M23" s="306"/>
      <c r="N23" s="306"/>
      <c r="O23" s="306"/>
      <c r="P23" s="306"/>
      <c r="Q23" s="306"/>
      <c r="R23" s="306"/>
      <c r="S23" s="306"/>
      <c r="T23" s="306"/>
      <c r="U23" s="306"/>
    </row>
    <row r="24" ht="62.25" hidden="1"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8</v>
      </c>
      <c r="G24" s="327"/>
      <c r="H24" s="104"/>
      <c r="I24" s="104"/>
      <c r="J24" s="104"/>
      <c r="K24" s="104"/>
      <c r="L24" s="104"/>
      <c r="M24" s="306"/>
      <c r="N24" s="306"/>
      <c r="O24" s="306"/>
      <c r="P24" s="306"/>
      <c r="Q24" s="306"/>
      <c r="R24" s="306"/>
      <c r="S24" s="306"/>
      <c r="T24" s="306"/>
      <c r="U24" s="306"/>
    </row>
    <row r="25" ht="62.25" hidden="1"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8</v>
      </c>
      <c r="G25" s="327"/>
      <c r="H25" s="104"/>
      <c r="I25" s="104"/>
      <c r="J25" s="104"/>
      <c r="K25" s="104"/>
      <c r="L25" s="104"/>
      <c r="M25" s="306"/>
      <c r="N25" s="306"/>
      <c r="O25" s="306"/>
      <c r="P25" s="306"/>
      <c r="Q25" s="306"/>
      <c r="R25" s="306"/>
      <c r="S25" s="306"/>
      <c r="T25" s="306"/>
      <c r="U25" s="306"/>
    </row>
    <row r="26" ht="62.25" hidden="1"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11</v>
      </c>
      <c r="G26" s="327"/>
      <c r="H26" s="104"/>
      <c r="I26" s="104"/>
      <c r="J26" s="104"/>
      <c r="K26" s="104"/>
      <c r="L26" s="104"/>
      <c r="M26" s="306"/>
      <c r="N26" s="306"/>
      <c r="O26" s="306"/>
      <c r="P26" s="306"/>
      <c r="Q26" s="306"/>
      <c r="R26" s="306"/>
      <c r="S26" s="306"/>
      <c r="T26" s="306"/>
      <c r="U26" s="306"/>
    </row>
    <row r="27" ht="62.25" hidden="1"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11</v>
      </c>
      <c r="G27" s="327"/>
      <c r="H27" s="104"/>
      <c r="I27" s="104"/>
      <c r="J27" s="104"/>
      <c r="K27" s="104"/>
      <c r="L27" s="104"/>
      <c r="M27" s="306"/>
      <c r="N27" s="306"/>
      <c r="O27" s="306"/>
      <c r="P27" s="306"/>
      <c r="Q27" s="306"/>
      <c r="R27" s="306"/>
      <c r="S27" s="306"/>
      <c r="T27" s="306"/>
      <c r="U27" s="306"/>
    </row>
    <row r="28" ht="62.25" hidden="1"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11</v>
      </c>
      <c r="G28" s="327"/>
      <c r="H28" s="104"/>
      <c r="I28" s="104"/>
      <c r="J28" s="104"/>
      <c r="K28" s="104"/>
      <c r="L28" s="104"/>
      <c r="M28" s="306"/>
      <c r="N28" s="306"/>
      <c r="O28" s="306"/>
      <c r="P28" s="306"/>
      <c r="Q28" s="306"/>
      <c r="R28" s="306"/>
      <c r="S28" s="306"/>
      <c r="T28" s="306"/>
      <c r="U28" s="306"/>
    </row>
    <row r="29" ht="62.25" hidden="1"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11</v>
      </c>
      <c r="G29" s="327"/>
      <c r="H29" s="104"/>
      <c r="I29" s="104"/>
      <c r="J29" s="104"/>
      <c r="K29" s="104"/>
      <c r="L29" s="104"/>
      <c r="M29" s="306"/>
      <c r="N29" s="306"/>
      <c r="O29" s="306"/>
      <c r="P29" s="306"/>
      <c r="Q29" s="306"/>
      <c r="R29" s="306"/>
      <c r="S29" s="306"/>
      <c r="T29" s="306"/>
      <c r="U29" s="306"/>
    </row>
    <row r="30" ht="62.25" hidden="1"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11</v>
      </c>
      <c r="G30" s="327"/>
      <c r="H30" s="104"/>
      <c r="I30" s="104"/>
      <c r="J30" s="104"/>
      <c r="K30" s="104"/>
      <c r="L30" s="104"/>
      <c r="M30" s="306"/>
      <c r="N30" s="306"/>
      <c r="O30" s="306"/>
      <c r="P30" s="306"/>
      <c r="Q30" s="306"/>
      <c r="R30" s="306"/>
      <c r="S30" s="306"/>
      <c r="T30" s="306"/>
      <c r="U30" s="306"/>
    </row>
    <row r="31" ht="62.25" hidden="1"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11</v>
      </c>
      <c r="G31" s="327"/>
      <c r="H31" s="104"/>
      <c r="I31" s="104"/>
      <c r="J31" s="104"/>
      <c r="K31" s="104"/>
      <c r="L31" s="104"/>
      <c r="M31" s="306"/>
      <c r="N31" s="306"/>
      <c r="O31" s="306"/>
      <c r="P31" s="306"/>
      <c r="Q31" s="306"/>
      <c r="R31" s="306"/>
      <c r="S31" s="306"/>
      <c r="T31" s="306"/>
      <c r="U31" s="306"/>
    </row>
    <row r="32" ht="62.25" hidden="1"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11</v>
      </c>
      <c r="G32" s="327"/>
      <c r="H32" s="104"/>
      <c r="I32" s="104"/>
      <c r="J32" s="104"/>
      <c r="K32" s="104"/>
      <c r="L32" s="104"/>
      <c r="M32" s="306"/>
      <c r="N32" s="306"/>
      <c r="O32" s="306"/>
      <c r="P32" s="306"/>
      <c r="Q32" s="306"/>
      <c r="R32" s="306"/>
      <c r="S32" s="306"/>
      <c r="T32" s="306"/>
      <c r="U32" s="306"/>
    </row>
    <row r="33" ht="62.25" hidden="1"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11</v>
      </c>
      <c r="G33" s="327"/>
      <c r="H33" s="104"/>
      <c r="I33" s="104"/>
      <c r="J33" s="104"/>
      <c r="K33" s="104"/>
      <c r="L33" s="104"/>
      <c r="M33" s="306"/>
      <c r="N33" s="306"/>
      <c r="O33" s="306"/>
      <c r="P33" s="306"/>
      <c r="Q33" s="306"/>
      <c r="R33" s="306"/>
      <c r="S33" s="306"/>
      <c r="T33" s="306"/>
      <c r="U33" s="306"/>
    </row>
    <row r="34" ht="62.25" hidden="1"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11</v>
      </c>
      <c r="G34" s="327"/>
      <c r="H34" s="104"/>
      <c r="I34" s="104"/>
      <c r="J34" s="104"/>
      <c r="K34" s="104"/>
      <c r="L34" s="104"/>
      <c r="M34" s="306"/>
      <c r="N34" s="306"/>
      <c r="O34" s="306"/>
      <c r="P34" s="306"/>
      <c r="Q34" s="306"/>
      <c r="R34" s="306"/>
      <c r="S34" s="306"/>
      <c r="T34" s="306"/>
      <c r="U34" s="306"/>
    </row>
    <row r="35" ht="62.25" hidden="1"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11</v>
      </c>
      <c r="G35" s="327"/>
      <c r="H35" s="104"/>
      <c r="I35" s="104"/>
      <c r="J35" s="104"/>
      <c r="K35" s="104"/>
      <c r="L35" s="104"/>
      <c r="M35" s="306"/>
      <c r="N35" s="306"/>
      <c r="O35" s="306"/>
      <c r="P35" s="306"/>
      <c r="Q35" s="306"/>
      <c r="R35" s="306"/>
      <c r="S35" s="306"/>
      <c r="T35" s="306"/>
      <c r="U35" s="306"/>
    </row>
    <row r="36" ht="62.25" hidden="1"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11</v>
      </c>
      <c r="G36" s="327"/>
      <c r="H36" s="104"/>
      <c r="I36" s="104"/>
      <c r="J36" s="104"/>
      <c r="K36" s="104"/>
      <c r="L36" s="104"/>
      <c r="M36" s="306"/>
      <c r="N36" s="306"/>
      <c r="O36" s="306"/>
      <c r="P36" s="306"/>
      <c r="Q36" s="306"/>
      <c r="R36" s="306"/>
      <c r="S36" s="306"/>
      <c r="T36" s="306"/>
      <c r="U36" s="306"/>
    </row>
    <row r="37" ht="62.25" hidden="1"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11</v>
      </c>
      <c r="G37" s="327"/>
      <c r="H37" s="104"/>
      <c r="I37" s="104"/>
      <c r="J37" s="104"/>
      <c r="K37" s="104"/>
      <c r="L37" s="104"/>
      <c r="M37" s="306"/>
      <c r="N37" s="306"/>
      <c r="O37" s="306"/>
      <c r="P37" s="306"/>
      <c r="Q37" s="306"/>
      <c r="R37" s="306"/>
      <c r="S37" s="306"/>
      <c r="T37" s="306"/>
      <c r="U37" s="306"/>
    </row>
    <row r="38" ht="62.25" hidden="1"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11</v>
      </c>
      <c r="G38" s="327"/>
      <c r="H38" s="104"/>
      <c r="I38" s="104"/>
      <c r="J38" s="104"/>
      <c r="K38" s="104"/>
      <c r="L38" s="104"/>
      <c r="M38" s="306"/>
      <c r="N38" s="306"/>
      <c r="O38" s="306"/>
      <c r="P38" s="306"/>
      <c r="Q38" s="306"/>
      <c r="R38" s="306"/>
      <c r="S38" s="306"/>
      <c r="T38" s="306"/>
      <c r="U38" s="306"/>
    </row>
    <row r="39" ht="62.25" hidden="1" customHeight="1">
      <c r="A39" s="337" t="s">
        <v>89</v>
      </c>
      <c r="B39" s="338" t="str">
        <f>Résultats!B40</f>
        <v>5.1</v>
      </c>
      <c r="C39" s="327" t="str">
        <f>Résultats!C40</f>
        <v>A</v>
      </c>
      <c r="D39" s="327">
        <f>Résultats!E40</f>
        <v>0</v>
      </c>
      <c r="E39" s="339" t="str">
        <f>Résultats!F40</f>
        <v xml:space="preserve">Chaque tableau de données complexe a-t-il un résumé ?</v>
      </c>
      <c r="F39" s="327" t="s">
        <v>11</v>
      </c>
      <c r="G39" s="327"/>
      <c r="H39" s="104"/>
      <c r="I39" s="104"/>
      <c r="J39" s="104"/>
      <c r="K39" s="104"/>
      <c r="L39" s="104"/>
      <c r="M39" s="306"/>
      <c r="N39" s="306"/>
      <c r="O39" s="306"/>
      <c r="P39" s="306"/>
      <c r="Q39" s="306"/>
      <c r="R39" s="306"/>
      <c r="S39" s="306"/>
      <c r="T39" s="306"/>
      <c r="U39" s="306"/>
    </row>
    <row r="40" ht="62.25" hidden="1"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11</v>
      </c>
      <c r="G40" s="327"/>
      <c r="H40" s="104"/>
      <c r="I40" s="104"/>
      <c r="J40" s="104"/>
      <c r="K40" s="104"/>
      <c r="L40" s="104"/>
      <c r="M40" s="306"/>
      <c r="N40" s="306"/>
      <c r="O40" s="306"/>
      <c r="P40" s="306"/>
      <c r="Q40" s="306"/>
      <c r="R40" s="306"/>
      <c r="S40" s="306"/>
      <c r="T40" s="306"/>
      <c r="U40" s="306"/>
    </row>
    <row r="41" ht="62.25" hidden="1"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11</v>
      </c>
      <c r="G41" s="327"/>
      <c r="H41" s="104"/>
      <c r="I41" s="104"/>
      <c r="J41" s="104"/>
      <c r="K41" s="104"/>
      <c r="L41" s="104"/>
      <c r="M41" s="306"/>
      <c r="N41" s="306"/>
      <c r="O41" s="306"/>
      <c r="P41" s="306"/>
      <c r="Q41" s="306"/>
      <c r="R41" s="306"/>
      <c r="S41" s="306"/>
      <c r="T41" s="306"/>
      <c r="U41" s="306"/>
    </row>
    <row r="42" ht="62.25" hidden="1"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11</v>
      </c>
      <c r="G42" s="327"/>
      <c r="H42" s="104"/>
      <c r="I42" s="104"/>
      <c r="J42" s="104"/>
      <c r="K42" s="104"/>
      <c r="L42" s="104"/>
      <c r="M42" s="306"/>
      <c r="N42" s="306"/>
      <c r="O42" s="306"/>
      <c r="P42" s="306"/>
      <c r="Q42" s="306"/>
      <c r="R42" s="306"/>
      <c r="S42" s="306"/>
      <c r="T42" s="306"/>
      <c r="U42" s="306"/>
    </row>
    <row r="43" ht="62.25" hidden="1"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11</v>
      </c>
      <c r="G43" s="327"/>
      <c r="H43" s="104"/>
      <c r="I43" s="104"/>
      <c r="J43" s="104"/>
      <c r="K43" s="104"/>
      <c r="L43" s="104"/>
      <c r="M43" s="306"/>
      <c r="N43" s="306"/>
      <c r="O43" s="306"/>
      <c r="P43" s="306"/>
      <c r="Q43" s="306"/>
      <c r="R43" s="306"/>
      <c r="S43" s="306"/>
      <c r="T43" s="306"/>
      <c r="U43" s="306"/>
    </row>
    <row r="44" ht="62.25" hidden="1"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11</v>
      </c>
      <c r="G44" s="327"/>
      <c r="H44" s="104"/>
      <c r="I44" s="104"/>
      <c r="J44" s="104"/>
      <c r="K44" s="104"/>
      <c r="L44" s="104"/>
      <c r="M44" s="306"/>
      <c r="N44" s="306"/>
      <c r="O44" s="306"/>
      <c r="P44" s="306"/>
      <c r="Q44" s="306"/>
      <c r="R44" s="306"/>
      <c r="S44" s="306"/>
      <c r="T44" s="306"/>
      <c r="U44" s="306"/>
    </row>
    <row r="45" ht="62.25" hidden="1"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11</v>
      </c>
      <c r="G45" s="327"/>
      <c r="H45" s="104"/>
      <c r="I45" s="104"/>
      <c r="J45" s="104"/>
      <c r="K45" s="104"/>
      <c r="L45" s="104"/>
      <c r="M45" s="306"/>
      <c r="N45" s="306"/>
      <c r="O45" s="306"/>
      <c r="P45" s="306"/>
      <c r="Q45" s="306"/>
      <c r="R45" s="306"/>
      <c r="S45" s="306"/>
      <c r="T45" s="306"/>
      <c r="U45" s="306"/>
    </row>
    <row r="46" ht="62.25" hidden="1"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11</v>
      </c>
      <c r="G46" s="327"/>
      <c r="H46" s="104"/>
      <c r="I46" s="104"/>
      <c r="J46" s="104"/>
      <c r="K46" s="104"/>
      <c r="L46" s="104"/>
      <c r="M46" s="306"/>
      <c r="N46" s="306"/>
      <c r="O46" s="306"/>
      <c r="P46" s="306"/>
      <c r="Q46" s="306"/>
      <c r="R46" s="306"/>
      <c r="S46" s="306"/>
      <c r="T46" s="306"/>
      <c r="U46" s="306"/>
    </row>
    <row r="47" ht="62.25" hidden="1" customHeight="1">
      <c r="A47" s="337" t="s">
        <v>90</v>
      </c>
      <c r="B47" s="338" t="str">
        <f>Résultats!B48</f>
        <v>6.1</v>
      </c>
      <c r="C47" s="327" t="str">
        <f>Résultats!C48</f>
        <v>A</v>
      </c>
      <c r="D47" s="327" t="str">
        <f>Résultats!E48</f>
        <v>x</v>
      </c>
      <c r="E47" s="339" t="str">
        <f>Résultats!F48</f>
        <v xml:space="preserve">Chaque lien est-il explicite (hors cas particuliers) ?</v>
      </c>
      <c r="F47" s="327" t="s">
        <v>8</v>
      </c>
      <c r="G47" s="327"/>
      <c r="H47" s="104"/>
      <c r="I47" s="104"/>
      <c r="J47" s="104"/>
      <c r="K47" s="104"/>
      <c r="L47" s="104"/>
      <c r="M47" s="306"/>
      <c r="N47" s="306"/>
      <c r="O47" s="306"/>
      <c r="P47" s="306"/>
      <c r="Q47" s="306"/>
      <c r="R47" s="306"/>
      <c r="S47" s="306"/>
      <c r="T47" s="306"/>
      <c r="U47" s="306"/>
    </row>
    <row r="48" ht="62.25" hidden="1" customHeight="1">
      <c r="A48" s="49"/>
      <c r="B48" s="338" t="str">
        <f>Résultats!B49</f>
        <v>6.2</v>
      </c>
      <c r="C48" s="327" t="str">
        <f>Résultats!C49</f>
        <v>A</v>
      </c>
      <c r="D48" s="327" t="str">
        <f>Résultats!E49</f>
        <v>x</v>
      </c>
      <c r="E48" s="339" t="str">
        <f>Résultats!F49</f>
        <v xml:space="preserve">Dans chaque page web, chaque lien a-t-il un intitulé ?</v>
      </c>
      <c r="F48" s="327" t="s">
        <v>8</v>
      </c>
      <c r="G48" s="327"/>
      <c r="H48" s="104"/>
      <c r="I48" s="104"/>
      <c r="J48" s="104"/>
      <c r="K48" s="104"/>
      <c r="L48" s="104"/>
      <c r="M48" s="306"/>
      <c r="N48" s="306"/>
      <c r="O48" s="306"/>
      <c r="P48" s="306"/>
      <c r="Q48" s="306"/>
      <c r="R48" s="306"/>
      <c r="S48" s="306"/>
      <c r="T48" s="306"/>
      <c r="U48" s="306"/>
    </row>
    <row r="49" ht="62.25" hidden="1"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11</v>
      </c>
      <c r="G49" s="327"/>
      <c r="H49" s="104"/>
      <c r="I49" s="104"/>
      <c r="J49" s="104"/>
      <c r="K49" s="104"/>
      <c r="L49" s="104"/>
      <c r="M49" s="306"/>
      <c r="N49" s="306"/>
      <c r="O49" s="306"/>
      <c r="P49" s="306"/>
      <c r="Q49" s="306"/>
      <c r="R49" s="306"/>
      <c r="S49" s="306"/>
      <c r="T49" s="306"/>
      <c r="U49" s="306"/>
    </row>
    <row r="50" ht="62.25" hidden="1"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11</v>
      </c>
      <c r="G50" s="327"/>
      <c r="H50" s="104"/>
      <c r="I50" s="104"/>
      <c r="J50" s="104"/>
      <c r="K50" s="104"/>
      <c r="L50" s="104"/>
      <c r="M50" s="306"/>
      <c r="N50" s="306"/>
      <c r="O50" s="306"/>
      <c r="P50" s="306"/>
      <c r="Q50" s="306"/>
      <c r="R50" s="306"/>
      <c r="S50" s="306"/>
      <c r="T50" s="306"/>
      <c r="U50" s="306"/>
    </row>
    <row r="51" ht="62.25" hidden="1"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11</v>
      </c>
      <c r="G51" s="327"/>
      <c r="H51" s="104"/>
      <c r="I51" s="104"/>
      <c r="J51" s="104"/>
      <c r="K51" s="104"/>
      <c r="L51" s="104"/>
      <c r="M51" s="306"/>
      <c r="N51" s="306"/>
      <c r="O51" s="306"/>
      <c r="P51" s="306"/>
      <c r="Q51" s="306"/>
      <c r="R51" s="306"/>
      <c r="S51" s="306"/>
      <c r="T51" s="306"/>
      <c r="U51" s="306"/>
    </row>
    <row r="52" ht="62.25" hidden="1"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11</v>
      </c>
      <c r="G52" s="327"/>
      <c r="H52" s="104"/>
      <c r="I52" s="104"/>
      <c r="J52" s="104"/>
      <c r="K52" s="104"/>
      <c r="L52" s="104"/>
      <c r="M52" s="306"/>
      <c r="N52" s="306"/>
      <c r="O52" s="306"/>
      <c r="P52" s="306"/>
      <c r="Q52" s="306"/>
      <c r="R52" s="306"/>
      <c r="S52" s="306"/>
      <c r="T52" s="306"/>
      <c r="U52" s="306"/>
    </row>
    <row r="53" ht="62.25" hidden="1"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11</v>
      </c>
      <c r="G53" s="327"/>
      <c r="H53" s="104"/>
      <c r="I53" s="104"/>
      <c r="J53" s="104"/>
      <c r="K53" s="104"/>
      <c r="L53" s="104"/>
      <c r="M53" s="306"/>
      <c r="N53" s="306"/>
      <c r="O53" s="306"/>
      <c r="P53" s="306"/>
      <c r="Q53" s="306"/>
      <c r="R53" s="306"/>
      <c r="S53" s="306"/>
      <c r="T53" s="306"/>
      <c r="U53" s="306"/>
    </row>
    <row r="54" ht="62.25" hidden="1" customHeight="1">
      <c r="A54" s="337" t="s">
        <v>443</v>
      </c>
      <c r="B54" s="338" t="str">
        <f>Résultats!B55</f>
        <v>8.1</v>
      </c>
      <c r="C54" s="327" t="str">
        <f>Résultats!C55</f>
        <v>A</v>
      </c>
      <c r="D54" s="327">
        <f>Résultats!E55</f>
        <v>0</v>
      </c>
      <c r="E54" s="339" t="str">
        <f>Résultats!F55</f>
        <v xml:space="preserve">Chaque page web est-elle définie par un type de document ?</v>
      </c>
      <c r="F54" s="327" t="s">
        <v>8</v>
      </c>
      <c r="G54" s="327"/>
      <c r="H54" s="104"/>
      <c r="I54" s="104"/>
      <c r="J54" s="104"/>
      <c r="K54" s="104"/>
      <c r="L54" s="342" t="s">
        <v>477</v>
      </c>
      <c r="M54" s="306"/>
      <c r="N54" s="306"/>
      <c r="O54" s="306"/>
      <c r="P54" s="306"/>
      <c r="Q54" s="306"/>
      <c r="R54" s="306"/>
      <c r="S54" s="306"/>
      <c r="T54" s="306"/>
      <c r="U54" s="306"/>
    </row>
    <row r="55" ht="62.25" hidden="1"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8</v>
      </c>
      <c r="G55" s="327"/>
      <c r="H55" s="104"/>
      <c r="I55" s="104"/>
      <c r="J55" s="104"/>
      <c r="K55" s="104"/>
      <c r="L55" s="342" t="s">
        <v>477</v>
      </c>
      <c r="M55" s="306"/>
      <c r="N55" s="306"/>
      <c r="O55" s="306"/>
      <c r="P55" s="306"/>
      <c r="Q55" s="306"/>
      <c r="R55" s="306"/>
      <c r="S55" s="306"/>
      <c r="T55" s="306"/>
      <c r="U55" s="306"/>
    </row>
    <row r="56" ht="62.25" hidden="1" customHeight="1">
      <c r="A56" s="40"/>
      <c r="B56" s="338" t="str">
        <f>Résultats!B57</f>
        <v>8.3</v>
      </c>
      <c r="C56" s="327" t="str">
        <f>Résultats!C57</f>
        <v>A</v>
      </c>
      <c r="D56" s="327" t="str">
        <f>Résultats!E57</f>
        <v>x</v>
      </c>
      <c r="E56" s="339" t="str">
        <f>Résultats!F57</f>
        <v xml:space="preserve">Dans chaque page web, la langue par défaut est-elle présente ?</v>
      </c>
      <c r="F56" s="327" t="s">
        <v>8</v>
      </c>
      <c r="G56" s="327"/>
      <c r="H56" s="104"/>
      <c r="I56" s="104"/>
      <c r="J56" s="104"/>
      <c r="K56" s="104"/>
      <c r="L56" s="104"/>
      <c r="M56" s="306"/>
      <c r="N56" s="306"/>
      <c r="O56" s="306"/>
      <c r="P56" s="306"/>
      <c r="Q56" s="306"/>
      <c r="R56" s="306"/>
      <c r="S56" s="306"/>
      <c r="T56" s="306"/>
      <c r="U56" s="306"/>
    </row>
    <row r="57" ht="62.25" hidden="1"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8</v>
      </c>
      <c r="G57" s="327"/>
      <c r="H57" s="104"/>
      <c r="I57" s="104"/>
      <c r="J57" s="104"/>
      <c r="K57" s="104"/>
      <c r="L57" s="104"/>
      <c r="M57" s="306"/>
      <c r="N57" s="306"/>
      <c r="O57" s="306"/>
      <c r="P57" s="306"/>
      <c r="Q57" s="306"/>
      <c r="R57" s="306"/>
      <c r="S57" s="306"/>
      <c r="T57" s="306"/>
      <c r="U57" s="306"/>
    </row>
    <row r="58" ht="62.25" hidden="1" customHeight="1">
      <c r="A58" s="40"/>
      <c r="B58" s="343" t="str">
        <f>Résultats!B59</f>
        <v>8.5</v>
      </c>
      <c r="C58" s="327" t="str">
        <f>Résultats!C59</f>
        <v>A</v>
      </c>
      <c r="D58" s="327" t="str">
        <f>Résultats!E59</f>
        <v>x</v>
      </c>
      <c r="E58" s="339" t="str">
        <f>Résultats!F59</f>
        <v xml:space="preserve">Chaque page web a-t-elle un titre de page ?</v>
      </c>
      <c r="F58" s="327" t="s">
        <v>8</v>
      </c>
      <c r="G58" s="327"/>
      <c r="H58" s="104"/>
      <c r="I58" s="104"/>
      <c r="J58" s="104"/>
      <c r="K58" s="104"/>
      <c r="L58" s="104"/>
      <c r="M58" s="306"/>
      <c r="N58" s="306"/>
      <c r="O58" s="306"/>
      <c r="P58" s="306"/>
      <c r="Q58" s="306"/>
      <c r="R58" s="306"/>
      <c r="S58" s="306"/>
      <c r="T58" s="306"/>
      <c r="U58" s="306"/>
    </row>
    <row r="59" ht="62.25" hidden="1" customHeight="1">
      <c r="A59" s="40"/>
      <c r="B59" s="343" t="str">
        <f>Résultats!B60</f>
        <v>8.6</v>
      </c>
      <c r="C59" s="327" t="str">
        <f>Résultats!C60</f>
        <v>A</v>
      </c>
      <c r="D59" s="327">
        <f>Résultats!E60</f>
        <v>0</v>
      </c>
      <c r="E59" s="339" t="str">
        <f>Résultats!F60</f>
        <v xml:space="preserve">Pour chaque page web ayant un titre de page, ce titre est-il pertinent ?</v>
      </c>
      <c r="F59" s="327" t="s">
        <v>8</v>
      </c>
      <c r="G59" s="327"/>
      <c r="H59" s="104"/>
      <c r="I59" s="104"/>
      <c r="J59" s="104"/>
      <c r="K59" s="104"/>
      <c r="L59" s="104"/>
      <c r="M59" s="306"/>
      <c r="N59" s="306"/>
      <c r="O59" s="306"/>
      <c r="P59" s="306"/>
      <c r="Q59" s="306"/>
      <c r="R59" s="306"/>
      <c r="S59" s="306"/>
      <c r="T59" s="306"/>
      <c r="U59" s="306"/>
    </row>
    <row r="60" ht="62.25" hidden="1"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11</v>
      </c>
      <c r="G60" s="327"/>
      <c r="H60" s="104"/>
      <c r="I60" s="104"/>
      <c r="J60" s="104"/>
      <c r="K60" s="104"/>
      <c r="L60" s="104"/>
      <c r="M60" s="306"/>
      <c r="N60" s="306"/>
      <c r="O60" s="306"/>
      <c r="P60" s="306"/>
      <c r="Q60" s="306"/>
      <c r="R60" s="306"/>
      <c r="S60" s="306"/>
      <c r="T60" s="306"/>
      <c r="U60" s="306"/>
    </row>
    <row r="61" ht="62.25" hidden="1"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11</v>
      </c>
      <c r="G61" s="327"/>
      <c r="H61" s="104"/>
      <c r="I61" s="104"/>
      <c r="J61" s="104"/>
      <c r="K61" s="104"/>
      <c r="L61" s="104"/>
      <c r="M61" s="306"/>
      <c r="N61" s="306"/>
      <c r="O61" s="306"/>
      <c r="P61" s="306"/>
      <c r="Q61" s="306"/>
      <c r="R61" s="306"/>
      <c r="S61" s="306"/>
      <c r="T61" s="306"/>
      <c r="U61" s="306"/>
    </row>
    <row r="62" ht="62.25" hidden="1"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8</v>
      </c>
      <c r="G62" s="327"/>
      <c r="H62" s="104"/>
      <c r="I62" s="104"/>
      <c r="J62" s="104"/>
      <c r="K62" s="104"/>
      <c r="L62" s="104"/>
      <c r="M62" s="306"/>
      <c r="N62" s="306"/>
      <c r="O62" s="306"/>
      <c r="P62" s="306"/>
      <c r="Q62" s="306"/>
      <c r="R62" s="306"/>
      <c r="S62" s="306"/>
      <c r="T62" s="306"/>
      <c r="U62" s="306"/>
    </row>
    <row r="63" ht="62.25" hidden="1"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11</v>
      </c>
      <c r="G63" s="327"/>
      <c r="H63" s="104"/>
      <c r="I63" s="104"/>
      <c r="J63" s="104"/>
      <c r="K63" s="104"/>
      <c r="L63" s="104"/>
      <c r="M63" s="306"/>
      <c r="N63" s="306"/>
      <c r="O63" s="306"/>
      <c r="P63" s="306"/>
      <c r="Q63" s="306"/>
      <c r="R63" s="306"/>
      <c r="S63" s="306"/>
      <c r="T63" s="306"/>
      <c r="U63" s="306"/>
    </row>
    <row r="64" ht="62.25" hidden="1"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8</v>
      </c>
      <c r="G64" s="327"/>
      <c r="H64" s="104"/>
      <c r="I64" s="104"/>
      <c r="J64" s="104"/>
      <c r="K64" s="104"/>
      <c r="L64" s="104"/>
      <c r="M64" s="306"/>
      <c r="N64" s="306"/>
      <c r="O64" s="306"/>
      <c r="P64" s="306"/>
      <c r="Q64" s="306"/>
      <c r="R64" s="306"/>
      <c r="S64" s="306"/>
      <c r="T64" s="306"/>
      <c r="U64" s="306"/>
    </row>
    <row r="65" ht="62.25" hidden="1"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8</v>
      </c>
      <c r="G65" s="327"/>
      <c r="H65" s="104"/>
      <c r="I65" s="104"/>
      <c r="J65" s="104"/>
      <c r="K65" s="104"/>
      <c r="L65" s="104"/>
      <c r="M65" s="306"/>
      <c r="N65" s="306"/>
      <c r="O65" s="306"/>
      <c r="P65" s="306"/>
      <c r="Q65" s="306"/>
      <c r="R65" s="306"/>
      <c r="S65" s="306"/>
      <c r="T65" s="306"/>
      <c r="U65" s="306"/>
    </row>
    <row r="66" ht="62.25" hidden="1" customHeight="1">
      <c r="A66" s="40"/>
      <c r="B66" s="338" t="str">
        <f>Résultats!B67</f>
        <v>9.3</v>
      </c>
      <c r="C66" s="327" t="str">
        <f>Résultats!C67</f>
        <v>A</v>
      </c>
      <c r="D66" s="327">
        <f>Résultats!E67</f>
        <v>0</v>
      </c>
      <c r="E66" s="339" t="str">
        <f>Résultats!F67</f>
        <v xml:space="preserve">Dans chaque page web, chaque liste est-elle correctement structurée ?</v>
      </c>
      <c r="F66" s="327" t="s">
        <v>8</v>
      </c>
      <c r="G66" s="327"/>
      <c r="H66" s="104"/>
      <c r="I66" s="104"/>
      <c r="J66" s="104"/>
      <c r="K66" s="104"/>
      <c r="L66" s="104"/>
      <c r="M66" s="306"/>
      <c r="N66" s="306"/>
      <c r="O66" s="306"/>
      <c r="P66" s="306"/>
      <c r="Q66" s="306"/>
      <c r="R66" s="306"/>
      <c r="S66" s="306"/>
      <c r="T66" s="306"/>
      <c r="U66" s="306"/>
    </row>
    <row r="67" ht="62.25" hidden="1" customHeight="1">
      <c r="A67" s="49"/>
      <c r="B67" s="338" t="str">
        <f>Résultats!B68</f>
        <v>9.4</v>
      </c>
      <c r="C67" s="327" t="str">
        <f>Résultats!C68</f>
        <v>A</v>
      </c>
      <c r="D67" s="327">
        <f>Résultats!E68</f>
        <v>0</v>
      </c>
      <c r="E67" s="339" t="str">
        <f>Résultats!F68</f>
        <v xml:space="preserve">Dans chaque page web, chaque citation est-elle correctement indiquée ?</v>
      </c>
      <c r="F67" s="327" t="s">
        <v>11</v>
      </c>
      <c r="G67" s="327"/>
      <c r="H67" s="104"/>
      <c r="I67" s="104"/>
      <c r="J67" s="104"/>
      <c r="K67" s="104"/>
      <c r="L67" s="104"/>
      <c r="M67" s="306"/>
      <c r="N67" s="306"/>
      <c r="O67" s="306"/>
      <c r="P67" s="306"/>
      <c r="Q67" s="306"/>
      <c r="R67" s="306"/>
      <c r="S67" s="306"/>
      <c r="T67" s="306"/>
      <c r="U67" s="306"/>
    </row>
    <row r="68" ht="62.25" hidden="1"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8</v>
      </c>
      <c r="G68" s="327"/>
      <c r="H68" s="104"/>
      <c r="I68" s="104"/>
      <c r="J68" s="104"/>
      <c r="K68" s="104"/>
      <c r="L68" s="104"/>
      <c r="M68" s="306"/>
      <c r="N68" s="306"/>
      <c r="O68" s="306"/>
      <c r="P68" s="306"/>
      <c r="Q68" s="306"/>
      <c r="R68" s="306"/>
      <c r="S68" s="306"/>
      <c r="T68" s="306"/>
      <c r="U68" s="306"/>
    </row>
    <row r="69" ht="62.25" hidden="1"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8</v>
      </c>
      <c r="G69" s="327"/>
      <c r="H69" s="104"/>
      <c r="I69" s="104"/>
      <c r="J69" s="104"/>
      <c r="K69" s="104"/>
      <c r="L69" s="104"/>
      <c r="M69" s="306"/>
      <c r="N69" s="306"/>
      <c r="O69" s="306"/>
      <c r="P69" s="306"/>
      <c r="Q69" s="306"/>
      <c r="R69" s="306"/>
      <c r="S69" s="306"/>
      <c r="T69" s="306"/>
      <c r="U69" s="306"/>
    </row>
    <row r="70" ht="62.25" hidden="1"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8</v>
      </c>
      <c r="G70" s="327"/>
      <c r="H70" s="104"/>
      <c r="I70" s="104"/>
      <c r="J70" s="104"/>
      <c r="K70" s="104"/>
      <c r="L70" s="104"/>
      <c r="M70" s="306"/>
      <c r="N70" s="306"/>
      <c r="O70" s="306"/>
      <c r="P70" s="306"/>
      <c r="Q70" s="306"/>
      <c r="R70" s="306"/>
      <c r="S70" s="306"/>
      <c r="T70" s="306"/>
      <c r="U70" s="306"/>
    </row>
    <row r="71" ht="62.25" hidden="1"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8</v>
      </c>
      <c r="G71" s="327"/>
      <c r="H71" s="104"/>
      <c r="I71" s="104"/>
      <c r="J71" s="104"/>
      <c r="K71" s="104"/>
      <c r="L71" s="104"/>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11</v>
      </c>
      <c r="G72" s="327"/>
      <c r="H72" s="104"/>
      <c r="I72" s="104"/>
      <c r="J72" s="104"/>
      <c r="K72" s="104"/>
      <c r="L72" s="104" t="s">
        <v>493</v>
      </c>
      <c r="M72" s="306"/>
      <c r="N72" s="306"/>
      <c r="O72" s="306"/>
      <c r="P72" s="306"/>
      <c r="Q72" s="306"/>
      <c r="R72" s="306"/>
      <c r="S72" s="306"/>
      <c r="T72" s="306"/>
      <c r="U72" s="306"/>
    </row>
    <row r="73" ht="62.25" hidden="1"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11</v>
      </c>
      <c r="G73" s="327"/>
      <c r="H73" s="104"/>
      <c r="I73" s="104"/>
      <c r="J73" s="104"/>
      <c r="K73" s="104"/>
      <c r="L73" s="104"/>
      <c r="M73" s="306"/>
      <c r="N73" s="306"/>
      <c r="O73" s="306"/>
      <c r="P73" s="306"/>
      <c r="Q73" s="306"/>
      <c r="R73" s="306"/>
      <c r="S73" s="306"/>
      <c r="T73" s="306"/>
      <c r="U73" s="306"/>
    </row>
    <row r="74" ht="62.25" hidden="1"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8</v>
      </c>
      <c r="G74" s="327"/>
      <c r="H74" s="104"/>
      <c r="I74" s="104"/>
      <c r="J74" s="104"/>
      <c r="K74" s="104"/>
      <c r="L74" s="104"/>
      <c r="M74" s="306"/>
      <c r="N74" s="306"/>
      <c r="O74" s="306"/>
      <c r="P74" s="306"/>
      <c r="Q74" s="306"/>
      <c r="R74" s="306"/>
      <c r="S74" s="306"/>
      <c r="T74" s="306"/>
      <c r="U74" s="306"/>
    </row>
    <row r="75" ht="62.25" hidden="1"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11</v>
      </c>
      <c r="G75" s="327"/>
      <c r="H75" s="104"/>
      <c r="I75" s="104"/>
      <c r="J75" s="104"/>
      <c r="K75" s="104"/>
      <c r="L75" s="104"/>
      <c r="M75" s="306"/>
      <c r="N75" s="306"/>
      <c r="O75" s="306"/>
      <c r="P75" s="306"/>
      <c r="Q75" s="306"/>
      <c r="R75" s="306"/>
      <c r="S75" s="306"/>
      <c r="T75" s="306"/>
      <c r="U75" s="306"/>
    </row>
    <row r="76" ht="62.25" hidden="1"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8</v>
      </c>
      <c r="G76" s="327"/>
      <c r="H76" s="104"/>
      <c r="I76" s="104"/>
      <c r="J76" s="104"/>
      <c r="K76" s="104"/>
      <c r="L76" s="104"/>
      <c r="M76" s="306"/>
      <c r="N76" s="306"/>
      <c r="O76" s="306"/>
      <c r="P76" s="306"/>
      <c r="Q76" s="306"/>
      <c r="R76" s="306"/>
      <c r="S76" s="306"/>
      <c r="T76" s="306"/>
      <c r="U76" s="306"/>
    </row>
    <row r="77" ht="62.25" hidden="1"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8</v>
      </c>
      <c r="G77" s="327"/>
      <c r="H77" s="104"/>
      <c r="I77" s="104"/>
      <c r="J77" s="104"/>
      <c r="K77" s="104"/>
      <c r="L77" s="104"/>
      <c r="M77" s="306"/>
      <c r="N77" s="306"/>
      <c r="O77" s="306"/>
      <c r="P77" s="306"/>
      <c r="Q77" s="306"/>
      <c r="R77" s="306"/>
      <c r="S77" s="306"/>
      <c r="T77" s="306"/>
      <c r="U77" s="306"/>
    </row>
    <row r="78" ht="62.25" hidden="1"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8</v>
      </c>
      <c r="G78" s="327"/>
      <c r="H78" s="104"/>
      <c r="I78" s="104"/>
      <c r="J78" s="104"/>
      <c r="K78" s="104"/>
      <c r="L78" s="104"/>
      <c r="M78" s="306"/>
      <c r="N78" s="306"/>
      <c r="O78" s="306"/>
      <c r="P78" s="306"/>
      <c r="Q78" s="306"/>
      <c r="R78" s="306"/>
      <c r="S78" s="306"/>
      <c r="T78" s="306"/>
      <c r="U78" s="306"/>
    </row>
    <row r="79" ht="62.25" hidden="1"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8</v>
      </c>
      <c r="G79" s="327"/>
      <c r="H79" s="104"/>
      <c r="I79" s="104"/>
      <c r="J79" s="104"/>
      <c r="K79" s="104"/>
      <c r="L79" s="104"/>
      <c r="M79" s="306"/>
      <c r="N79" s="306"/>
      <c r="O79" s="306"/>
      <c r="P79" s="306"/>
      <c r="Q79" s="306"/>
      <c r="R79" s="306"/>
      <c r="S79" s="306"/>
      <c r="T79" s="306"/>
      <c r="U79" s="306"/>
    </row>
    <row r="80" ht="62.25" hidden="1"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11</v>
      </c>
      <c r="G80" s="327"/>
      <c r="H80" s="104"/>
      <c r="I80" s="104"/>
      <c r="J80" s="104"/>
      <c r="K80" s="104"/>
      <c r="L80" s="104"/>
      <c r="M80" s="306"/>
      <c r="N80" s="306"/>
      <c r="O80" s="306"/>
      <c r="P80" s="306"/>
      <c r="Q80" s="306"/>
      <c r="R80" s="306"/>
      <c r="S80" s="306"/>
      <c r="T80" s="306"/>
      <c r="U80" s="306"/>
    </row>
    <row r="81" ht="62.25" hidden="1"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11</v>
      </c>
      <c r="G81" s="327"/>
      <c r="H81" s="104"/>
      <c r="I81" s="104"/>
      <c r="J81" s="104"/>
      <c r="K81" s="104"/>
      <c r="L81" s="104"/>
      <c r="M81" s="306"/>
      <c r="N81" s="306"/>
      <c r="O81" s="306"/>
      <c r="P81" s="306"/>
      <c r="Q81" s="306"/>
      <c r="R81" s="306"/>
      <c r="S81" s="306"/>
      <c r="T81" s="306"/>
      <c r="U81" s="306"/>
    </row>
    <row r="82" ht="62.25" hidden="1" customHeight="1">
      <c r="A82" s="337" t="s">
        <v>95</v>
      </c>
      <c r="B82" s="338" t="str">
        <f>Résultats!B83</f>
        <v>11.1</v>
      </c>
      <c r="C82" s="327" t="str">
        <f>Résultats!C83</f>
        <v>A</v>
      </c>
      <c r="D82" s="327" t="str">
        <f>Résultats!E83</f>
        <v>x</v>
      </c>
      <c r="E82" s="339" t="str">
        <f>Résultats!F83</f>
        <v xml:space="preserve">Chaque champ de formulaire a-t-il une étiquette ?</v>
      </c>
      <c r="F82" s="327" t="s">
        <v>11</v>
      </c>
      <c r="G82" s="327"/>
      <c r="H82" s="104"/>
      <c r="I82" s="104"/>
      <c r="J82" s="104"/>
      <c r="K82" s="104"/>
      <c r="L82" s="104"/>
      <c r="M82" s="306"/>
      <c r="N82" s="306"/>
      <c r="O82" s="306"/>
      <c r="P82" s="306"/>
      <c r="Q82" s="306"/>
      <c r="R82" s="306"/>
      <c r="S82" s="306"/>
      <c r="T82" s="306"/>
      <c r="U82" s="306"/>
    </row>
    <row r="83" ht="62.25" hidden="1"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11</v>
      </c>
      <c r="G83" s="327"/>
      <c r="H83" s="104"/>
      <c r="I83" s="104"/>
      <c r="J83" s="104"/>
      <c r="K83" s="104"/>
      <c r="L83" s="104"/>
      <c r="M83" s="306"/>
      <c r="N83" s="306"/>
      <c r="O83" s="306"/>
      <c r="P83" s="306"/>
      <c r="Q83" s="306"/>
      <c r="R83" s="306"/>
      <c r="S83" s="306"/>
      <c r="T83" s="306"/>
      <c r="U83" s="306"/>
    </row>
    <row r="84" ht="62.25" hidden="1"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11</v>
      </c>
      <c r="G84" s="327"/>
      <c r="H84" s="104"/>
      <c r="I84" s="104"/>
      <c r="J84" s="104"/>
      <c r="K84" s="104"/>
      <c r="L84" s="104"/>
      <c r="M84" s="306"/>
      <c r="N84" s="306"/>
      <c r="O84" s="306"/>
      <c r="P84" s="306"/>
      <c r="Q84" s="306"/>
      <c r="R84" s="306"/>
      <c r="S84" s="306"/>
      <c r="T84" s="306"/>
      <c r="U84" s="306"/>
    </row>
    <row r="85" ht="62.25" hidden="1"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11</v>
      </c>
      <c r="G85" s="327"/>
      <c r="H85" s="104"/>
      <c r="I85" s="104"/>
      <c r="J85" s="104"/>
      <c r="K85" s="104"/>
      <c r="L85" s="104"/>
      <c r="M85" s="306"/>
      <c r="N85" s="306"/>
      <c r="O85" s="306"/>
      <c r="P85" s="306"/>
      <c r="Q85" s="306"/>
      <c r="R85" s="306"/>
      <c r="S85" s="306"/>
      <c r="T85" s="306"/>
      <c r="U85" s="306"/>
    </row>
    <row r="86" ht="62.25" hidden="1"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11</v>
      </c>
      <c r="G86" s="327"/>
      <c r="H86" s="104"/>
      <c r="I86" s="104"/>
      <c r="J86" s="104"/>
      <c r="K86" s="104"/>
      <c r="L86" s="104"/>
      <c r="M86" s="306"/>
      <c r="N86" s="306"/>
      <c r="O86" s="306"/>
      <c r="P86" s="306"/>
      <c r="Q86" s="306"/>
      <c r="R86" s="306"/>
      <c r="S86" s="306"/>
      <c r="T86" s="306"/>
      <c r="U86" s="306"/>
    </row>
    <row r="87" ht="62.25" hidden="1"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11</v>
      </c>
      <c r="G87" s="327"/>
      <c r="H87" s="104"/>
      <c r="I87" s="104"/>
      <c r="J87" s="104"/>
      <c r="K87" s="104"/>
      <c r="L87" s="104"/>
      <c r="M87" s="306"/>
      <c r="N87" s="306"/>
      <c r="O87" s="306"/>
      <c r="P87" s="306"/>
      <c r="Q87" s="306"/>
      <c r="R87" s="306"/>
      <c r="S87" s="306"/>
      <c r="T87" s="306"/>
      <c r="U87" s="306"/>
    </row>
    <row r="88" ht="62.25" hidden="1"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11</v>
      </c>
      <c r="G88" s="327"/>
      <c r="H88" s="104"/>
      <c r="I88" s="104"/>
      <c r="J88" s="104"/>
      <c r="K88" s="104"/>
      <c r="L88" s="104"/>
      <c r="M88" s="306"/>
      <c r="N88" s="306"/>
      <c r="O88" s="306"/>
      <c r="P88" s="306"/>
      <c r="Q88" s="306"/>
      <c r="R88" s="306"/>
      <c r="S88" s="306"/>
      <c r="T88" s="306"/>
      <c r="U88" s="306"/>
    </row>
    <row r="89" ht="62.25" hidden="1"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11</v>
      </c>
      <c r="G89" s="327"/>
      <c r="H89" s="104"/>
      <c r="I89" s="104"/>
      <c r="J89" s="104"/>
      <c r="K89" s="104"/>
      <c r="L89" s="104"/>
      <c r="M89" s="306"/>
      <c r="N89" s="306"/>
      <c r="O89" s="306"/>
      <c r="P89" s="306"/>
      <c r="Q89" s="306"/>
      <c r="R89" s="306"/>
      <c r="S89" s="306"/>
      <c r="T89" s="306"/>
      <c r="U89" s="306"/>
    </row>
    <row r="90" ht="62.25" hidden="1"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11</v>
      </c>
      <c r="G90" s="327"/>
      <c r="H90" s="104"/>
      <c r="I90" s="104"/>
      <c r="J90" s="104"/>
      <c r="K90" s="104"/>
      <c r="L90" s="104"/>
      <c r="M90" s="306"/>
      <c r="N90" s="306"/>
      <c r="O90" s="306"/>
      <c r="P90" s="306"/>
      <c r="Q90" s="306"/>
      <c r="R90" s="306"/>
      <c r="S90" s="306"/>
      <c r="T90" s="306"/>
      <c r="U90" s="306"/>
    </row>
    <row r="91" ht="62.25" hidden="1"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11</v>
      </c>
      <c r="G91" s="327"/>
      <c r="H91" s="104"/>
      <c r="I91" s="104"/>
      <c r="J91" s="104"/>
      <c r="K91" s="104"/>
      <c r="L91" s="104"/>
      <c r="M91" s="306"/>
      <c r="N91" s="306"/>
      <c r="O91" s="306"/>
      <c r="P91" s="306"/>
      <c r="Q91" s="306"/>
      <c r="R91" s="306"/>
      <c r="S91" s="306"/>
      <c r="T91" s="306"/>
      <c r="U91" s="306"/>
    </row>
    <row r="92" ht="62.25" hidden="1"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11</v>
      </c>
      <c r="G92" s="327"/>
      <c r="H92" s="104"/>
      <c r="I92" s="104"/>
      <c r="J92" s="104"/>
      <c r="K92" s="104"/>
      <c r="L92" s="104"/>
      <c r="M92" s="306"/>
      <c r="N92" s="306"/>
      <c r="O92" s="306"/>
      <c r="P92" s="306"/>
      <c r="Q92" s="306"/>
      <c r="R92" s="306"/>
      <c r="S92" s="306"/>
      <c r="T92" s="306"/>
      <c r="U92" s="306"/>
    </row>
    <row r="93" ht="62.25" hidden="1"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11</v>
      </c>
      <c r="G93" s="327"/>
      <c r="H93" s="104"/>
      <c r="I93" s="104"/>
      <c r="J93" s="104"/>
      <c r="K93" s="104"/>
      <c r="L93" s="104"/>
      <c r="M93" s="306"/>
      <c r="N93" s="306"/>
      <c r="O93" s="306"/>
      <c r="P93" s="306"/>
      <c r="Q93" s="306"/>
      <c r="R93" s="306"/>
      <c r="S93" s="306"/>
      <c r="T93" s="306"/>
      <c r="U93" s="306"/>
    </row>
    <row r="94" ht="62.25" hidden="1"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11</v>
      </c>
      <c r="G94" s="327"/>
      <c r="H94" s="104"/>
      <c r="I94" s="104"/>
      <c r="J94" s="104"/>
      <c r="K94" s="104"/>
      <c r="L94" s="104"/>
      <c r="M94" s="306"/>
      <c r="N94" s="306"/>
      <c r="O94" s="306"/>
      <c r="P94" s="306"/>
      <c r="Q94" s="306"/>
      <c r="R94" s="306"/>
      <c r="S94" s="306"/>
      <c r="T94" s="306"/>
      <c r="U94" s="306"/>
    </row>
    <row r="95" ht="62.25" hidden="1"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11</v>
      </c>
      <c r="G95" s="327"/>
      <c r="H95" s="104"/>
      <c r="I95" s="104"/>
      <c r="J95" s="104"/>
      <c r="K95" s="104"/>
      <c r="L95" s="104"/>
      <c r="M95" s="306"/>
      <c r="N95" s="306"/>
      <c r="O95" s="306"/>
      <c r="P95" s="306"/>
      <c r="Q95" s="306"/>
      <c r="R95" s="306"/>
      <c r="S95" s="306"/>
      <c r="T95" s="306"/>
      <c r="U95" s="306"/>
    </row>
    <row r="96" ht="62.25" hidden="1"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11</v>
      </c>
      <c r="G96" s="327"/>
      <c r="H96" s="104"/>
      <c r="I96" s="104"/>
      <c r="J96" s="104"/>
      <c r="K96" s="104"/>
      <c r="L96" s="104"/>
      <c r="M96" s="306"/>
      <c r="N96" s="306"/>
      <c r="O96" s="306"/>
      <c r="P96" s="306"/>
      <c r="Q96" s="306"/>
      <c r="R96" s="306"/>
      <c r="S96" s="306"/>
      <c r="T96" s="306"/>
      <c r="U96" s="306"/>
    </row>
    <row r="97" ht="62.25" hidden="1" customHeight="1">
      <c r="A97" s="40"/>
      <c r="B97" s="343" t="str">
        <f>Résultats!B98</f>
        <v>12.3</v>
      </c>
      <c r="C97" s="327" t="str">
        <f>Résultats!C98</f>
        <v>AA</v>
      </c>
      <c r="D97" s="327">
        <f>Résultats!E98</f>
        <v>0</v>
      </c>
      <c r="E97" s="339" t="str">
        <f>Résultats!F98</f>
        <v xml:space="preserve">La page « plan du site » est-elle pertinente ?</v>
      </c>
      <c r="F97" s="327" t="s">
        <v>11</v>
      </c>
      <c r="G97" s="327"/>
      <c r="H97" s="104"/>
      <c r="I97" s="104"/>
      <c r="J97" s="104"/>
      <c r="K97" s="104"/>
      <c r="L97" s="104"/>
      <c r="M97" s="306"/>
      <c r="N97" s="306"/>
      <c r="O97" s="306"/>
      <c r="P97" s="306"/>
      <c r="Q97" s="306"/>
      <c r="R97" s="306"/>
      <c r="S97" s="306"/>
      <c r="T97" s="306"/>
      <c r="U97" s="306"/>
    </row>
    <row r="98" ht="62.25" hidden="1"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11</v>
      </c>
      <c r="G98" s="327"/>
      <c r="H98" s="104"/>
      <c r="I98" s="104"/>
      <c r="J98" s="104"/>
      <c r="K98" s="104"/>
      <c r="L98" s="104"/>
      <c r="M98" s="306"/>
      <c r="N98" s="306"/>
      <c r="O98" s="306"/>
      <c r="P98" s="306"/>
      <c r="Q98" s="306"/>
      <c r="R98" s="306"/>
      <c r="S98" s="306"/>
      <c r="T98" s="306"/>
      <c r="U98" s="306"/>
    </row>
    <row r="99" ht="62.25" hidden="1"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11</v>
      </c>
      <c r="G99" s="327"/>
      <c r="H99" s="104"/>
      <c r="I99" s="104"/>
      <c r="J99" s="104"/>
      <c r="K99" s="104"/>
      <c r="L99" s="104"/>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11</v>
      </c>
      <c r="G100" s="327"/>
      <c r="H100" s="104"/>
      <c r="I100" s="104"/>
      <c r="J100" s="104"/>
      <c r="K100" s="104"/>
      <c r="L100" s="104" t="s">
        <v>493</v>
      </c>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11</v>
      </c>
      <c r="G101" s="327"/>
      <c r="H101" s="104"/>
      <c r="I101" s="104"/>
      <c r="J101" s="104"/>
      <c r="K101" s="104"/>
      <c r="L101" s="104" t="s">
        <v>493</v>
      </c>
      <c r="M101" s="306"/>
      <c r="N101" s="306"/>
      <c r="O101" s="306"/>
      <c r="P101" s="306"/>
      <c r="Q101" s="306"/>
      <c r="R101" s="306"/>
      <c r="S101" s="306"/>
      <c r="T101" s="306"/>
      <c r="U101" s="306"/>
    </row>
    <row r="102" ht="62.25" hidden="1"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8</v>
      </c>
      <c r="G102" s="327"/>
      <c r="H102" s="104"/>
      <c r="I102" s="104"/>
      <c r="J102" s="104"/>
      <c r="K102" s="104"/>
      <c r="L102" s="104"/>
      <c r="M102" s="306"/>
      <c r="N102" s="306"/>
      <c r="O102" s="306"/>
      <c r="P102" s="306"/>
      <c r="Q102" s="306"/>
      <c r="R102" s="306"/>
      <c r="S102" s="306"/>
      <c r="T102" s="306"/>
      <c r="U102" s="306"/>
    </row>
    <row r="103" ht="62.25" hidden="1"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8</v>
      </c>
      <c r="G103" s="327"/>
      <c r="H103" s="104"/>
      <c r="I103" s="104"/>
      <c r="J103" s="104"/>
      <c r="K103" s="104"/>
      <c r="L103" s="104"/>
      <c r="M103" s="306"/>
      <c r="N103" s="306"/>
      <c r="O103" s="306"/>
      <c r="P103" s="306"/>
      <c r="Q103" s="306"/>
      <c r="R103" s="306"/>
      <c r="S103" s="306"/>
      <c r="T103" s="306"/>
      <c r="U103" s="306"/>
    </row>
    <row r="104" ht="62.25" hidden="1"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11</v>
      </c>
      <c r="G104" s="327"/>
      <c r="H104" s="104"/>
      <c r="I104" s="104"/>
      <c r="J104" s="104"/>
      <c r="K104" s="104"/>
      <c r="L104" s="104"/>
      <c r="M104" s="306"/>
      <c r="N104" s="306"/>
      <c r="O104" s="306"/>
      <c r="P104" s="306"/>
      <c r="Q104" s="306"/>
      <c r="R104" s="306"/>
      <c r="S104" s="306"/>
      <c r="T104" s="306"/>
      <c r="U104" s="306"/>
    </row>
    <row r="105" ht="62.25" hidden="1"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11</v>
      </c>
      <c r="G105" s="327"/>
      <c r="H105" s="104"/>
      <c r="I105" s="104"/>
      <c r="J105" s="104"/>
      <c r="K105" s="104"/>
      <c r="L105" s="104"/>
      <c r="M105" s="306"/>
      <c r="N105" s="306"/>
      <c r="O105" s="306"/>
      <c r="P105" s="306"/>
      <c r="Q105" s="306"/>
      <c r="R105" s="306"/>
      <c r="S105" s="306"/>
      <c r="T105" s="306"/>
      <c r="U105" s="306"/>
    </row>
    <row r="106" ht="62.25" hidden="1"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11</v>
      </c>
      <c r="G106" s="327"/>
      <c r="H106" s="104"/>
      <c r="I106" s="104"/>
      <c r="J106" s="104"/>
      <c r="K106" s="104"/>
      <c r="L106" s="104"/>
      <c r="M106" s="306"/>
      <c r="N106" s="306"/>
      <c r="O106" s="306"/>
      <c r="P106" s="306"/>
      <c r="Q106" s="306"/>
      <c r="R106" s="306"/>
      <c r="S106" s="306"/>
      <c r="T106" s="306"/>
      <c r="U106" s="306"/>
    </row>
    <row r="107" ht="62.25" hidden="1"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11</v>
      </c>
      <c r="G107" s="327"/>
      <c r="H107" s="104"/>
      <c r="I107" s="104"/>
      <c r="J107" s="104"/>
      <c r="K107" s="104"/>
      <c r="L107" s="104"/>
      <c r="M107" s="306"/>
      <c r="N107" s="306"/>
      <c r="O107" s="306"/>
      <c r="P107" s="306"/>
      <c r="Q107" s="306"/>
      <c r="R107" s="306"/>
      <c r="S107" s="306"/>
      <c r="T107" s="306"/>
      <c r="U107" s="306"/>
    </row>
    <row r="108" ht="62.25" hidden="1"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11</v>
      </c>
      <c r="G108" s="327"/>
      <c r="H108" s="104"/>
      <c r="I108" s="104"/>
      <c r="J108" s="104"/>
      <c r="K108" s="104"/>
      <c r="L108" s="104"/>
      <c r="M108" s="306"/>
      <c r="N108" s="306"/>
      <c r="O108" s="306"/>
      <c r="P108" s="306"/>
      <c r="Q108" s="306"/>
      <c r="R108" s="306"/>
      <c r="S108" s="306"/>
      <c r="T108" s="306"/>
      <c r="U108" s="306"/>
    </row>
    <row r="109" ht="62.25" hidden="1"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11</v>
      </c>
      <c r="G109" s="327"/>
      <c r="H109" s="104"/>
      <c r="I109" s="104"/>
      <c r="J109" s="104"/>
      <c r="K109" s="104"/>
      <c r="L109" s="104"/>
      <c r="M109" s="306"/>
      <c r="N109" s="306"/>
      <c r="O109" s="306"/>
      <c r="P109" s="306"/>
      <c r="Q109" s="306"/>
      <c r="R109" s="306"/>
      <c r="S109" s="306"/>
      <c r="T109" s="306"/>
      <c r="U109" s="306"/>
    </row>
    <row r="110" ht="62.25" hidden="1"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11</v>
      </c>
      <c r="G110" s="327"/>
      <c r="H110" s="104"/>
      <c r="I110" s="104"/>
      <c r="J110" s="104"/>
      <c r="K110" s="104"/>
      <c r="L110" s="104"/>
      <c r="M110" s="306"/>
      <c r="N110" s="306"/>
      <c r="O110" s="306"/>
      <c r="P110" s="306"/>
      <c r="Q110" s="306"/>
      <c r="R110" s="306"/>
      <c r="S110" s="306"/>
      <c r="T110" s="306"/>
      <c r="U110" s="306"/>
    </row>
    <row r="111" ht="62.25" hidden="1"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11</v>
      </c>
      <c r="G111" s="327"/>
      <c r="H111" s="104"/>
      <c r="I111" s="104"/>
      <c r="J111" s="104"/>
      <c r="K111" s="104"/>
      <c r="L111" s="104"/>
      <c r="M111" s="306"/>
      <c r="N111" s="306"/>
      <c r="O111" s="306"/>
      <c r="P111" s="306"/>
      <c r="Q111" s="306"/>
      <c r="R111" s="306"/>
      <c r="S111" s="306"/>
      <c r="T111" s="306"/>
      <c r="U111" s="306"/>
    </row>
    <row r="112" ht="62.25" hidden="1"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11</v>
      </c>
      <c r="G112" s="327"/>
      <c r="H112" s="104"/>
      <c r="I112" s="104"/>
      <c r="J112" s="104"/>
      <c r="K112" s="104"/>
      <c r="L112" s="104"/>
      <c r="M112" s="306"/>
      <c r="N112" s="306"/>
      <c r="O112" s="306"/>
      <c r="P112" s="306"/>
      <c r="Q112" s="306"/>
      <c r="R112" s="306"/>
      <c r="S112" s="306"/>
      <c r="T112" s="306"/>
      <c r="U112" s="306"/>
    </row>
    <row r="113" ht="62.25" hidden="1"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11</v>
      </c>
      <c r="G113" s="327"/>
      <c r="H113" s="104"/>
      <c r="I113" s="104"/>
      <c r="J113" s="104"/>
      <c r="K113" s="104"/>
      <c r="L113" s="104"/>
      <c r="M113" s="306"/>
      <c r="N113" s="306"/>
      <c r="O113" s="306"/>
      <c r="P113" s="306"/>
      <c r="Q113" s="306"/>
      <c r="R113" s="306"/>
      <c r="S113" s="306"/>
      <c r="T113" s="306"/>
      <c r="U113" s="306"/>
    </row>
    <row r="114" ht="62.25" hidden="1"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8</v>
      </c>
      <c r="G114" s="327"/>
      <c r="H114" s="104"/>
      <c r="I114" s="104"/>
      <c r="J114" s="104"/>
      <c r="K114" s="104"/>
      <c r="L114" s="104"/>
      <c r="M114" s="306"/>
      <c r="N114" s="306"/>
      <c r="O114" s="306"/>
      <c r="P114" s="306"/>
      <c r="Q114" s="306"/>
      <c r="R114" s="306"/>
      <c r="S114" s="306"/>
      <c r="T114" s="306"/>
      <c r="U114" s="306"/>
    </row>
    <row r="115" ht="62.25" hidden="1"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11</v>
      </c>
      <c r="G115" s="327"/>
      <c r="H115" s="104"/>
      <c r="I115" s="104"/>
      <c r="J115" s="104"/>
      <c r="K115" s="104"/>
      <c r="L115" s="104"/>
      <c r="M115" s="81"/>
      <c r="N115" s="81"/>
      <c r="O115" s="81"/>
      <c r="P115" s="81"/>
      <c r="Q115" s="81"/>
      <c r="R115" s="81"/>
      <c r="S115" s="81"/>
      <c r="T115" s="81"/>
      <c r="U115" s="81"/>
    </row>
    <row r="116" ht="59.25" hidden="1"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8</v>
      </c>
      <c r="G116" s="327"/>
      <c r="H116" s="104"/>
      <c r="I116" s="104"/>
      <c r="J116" s="104"/>
      <c r="K116" s="104"/>
      <c r="L116" s="104"/>
      <c r="M116" s="306"/>
      <c r="N116" s="306"/>
      <c r="O116" s="306"/>
      <c r="P116" s="306"/>
      <c r="Q116" s="306"/>
      <c r="R116" s="306"/>
      <c r="S116" s="306"/>
      <c r="T116" s="306"/>
      <c r="U116" s="306"/>
    </row>
    <row r="117" ht="50.399999999999999" hidden="1">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11</v>
      </c>
      <c r="G117" s="327"/>
      <c r="H117" s="104"/>
      <c r="I117" s="104"/>
      <c r="J117" s="104"/>
      <c r="K117" s="104"/>
      <c r="L117" s="104"/>
      <c r="M117" s="306"/>
      <c r="N117" s="306"/>
      <c r="O117" s="306"/>
      <c r="P117" s="306"/>
      <c r="Q117" s="306"/>
      <c r="R117" s="306"/>
      <c r="S117" s="306"/>
      <c r="T117" s="306"/>
      <c r="U117" s="306"/>
    </row>
  </sheetData>
  <autoFilter ref="B11:L117">
    <filterColumn colId="4">
      <filters>
        <filter val="nc"/>
      </filters>
    </filterColumn>
  </autoFilter>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8" operator="equal" id="{00D0000D-0022-4DD8-99B6-00F900C50053}">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9" operator="equal" id="{00F2005C-00EC-44B9-A7F4-002400640066}">
            <xm:f>"x"</xm:f>
            <x14:dxf>
              <font>
                <color theme="1"/>
              </font>
              <fill>
                <patternFill patternType="solid">
                  <fgColor theme="8"/>
                  <bgColor theme="8"/>
                </patternFill>
              </fill>
            </x14:dxf>
          </x14:cfRule>
          <xm:sqref>D12:D117</xm:sqref>
        </x14:conditionalFormatting>
        <x14:conditionalFormatting xmlns:xm="http://schemas.microsoft.com/office/excel/2006/main">
          <x14:cfRule type="cellIs" priority="19" operator="equal" id="{006B00A1-00B4-404A-8313-005700B30067}">
            <xm:f>"na"</xm:f>
            <x14:dxf>
              <fill>
                <patternFill patternType="solid">
                  <fgColor rgb="FFFCE8B2"/>
                  <bgColor rgb="FFFCE8B2"/>
                </patternFill>
              </fill>
            </x14:dxf>
          </x14:cfRule>
          <xm:sqref>F1:F2 C2 F4:F11</xm:sqref>
        </x14:conditionalFormatting>
        <x14:conditionalFormatting xmlns:xm="http://schemas.microsoft.com/office/excel/2006/main">
          <x14:cfRule type="cellIs" priority="7" operator="equal" id="{00C50039-0029-4472-B8D4-004200F40075}">
            <xm:f>"na"</xm:f>
            <x14:dxf>
              <font/>
              <fill>
                <patternFill patternType="solid">
                  <fgColor rgb="FFFCE8B2"/>
                  <bgColor rgb="FFFCE8B2"/>
                </patternFill>
              </fill>
            </x14:dxf>
          </x14:cfRule>
          <xm:sqref>F4:F10</xm:sqref>
        </x14:conditionalFormatting>
        <x14:conditionalFormatting xmlns:xm="http://schemas.microsoft.com/office/excel/2006/main">
          <x14:cfRule type="cellIs" priority="16" operator="equal" id="{00BB0097-0038-4554-B937-002B003200EE}">
            <xm:f>"c"</xm:f>
            <x14:dxf>
              <fill>
                <patternFill patternType="solid">
                  <fgColor rgb="FFB7E1CD"/>
                  <bgColor rgb="FFB7E1CD"/>
                </patternFill>
              </fill>
            </x14:dxf>
          </x14:cfRule>
          <xm:sqref>F11</xm:sqref>
        </x14:conditionalFormatting>
        <x14:conditionalFormatting xmlns:xm="http://schemas.microsoft.com/office/excel/2006/main">
          <x14:cfRule type="cellIs" priority="17" operator="equal" id="{000F0047-002C-47A7-88EF-00CF00BB009C}">
            <xm:f>"nc"</xm:f>
            <x14:dxf>
              <fill>
                <patternFill patternType="solid">
                  <fgColor rgb="FFF4C7C3"/>
                  <bgColor rgb="FFF4C7C3"/>
                </patternFill>
              </fill>
            </x14:dxf>
          </x14:cfRule>
          <xm:sqref>F11</xm:sqref>
        </x14:conditionalFormatting>
        <x14:conditionalFormatting xmlns:xm="http://schemas.microsoft.com/office/excel/2006/main">
          <x14:cfRule type="cellIs" priority="3" operator="equal" id="{00C90094-0038-4453-AC2E-0097009F00DF}">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1" operator="equal" id="{00EE0064-00EB-4D00-9A11-00B200D7002D}">
            <xm:f>"c"</xm:f>
            <x14:dxf>
              <font/>
              <fill>
                <patternFill patternType="solid">
                  <fgColor rgb="FFB7E1CD"/>
                  <bgColor rgb="FFB7E1CD"/>
                </patternFill>
              </fill>
            </x14:dxf>
          </x14:cfRule>
          <xm:sqref>F12:F117</xm:sqref>
        </x14:conditionalFormatting>
        <x14:conditionalFormatting xmlns:xm="http://schemas.microsoft.com/office/excel/2006/main">
          <x14:cfRule type="cellIs" priority="2" operator="equal" id="{0063002D-004B-46C7-A964-00B4008F001D}">
            <xm:f>"nc"</xm:f>
            <x14:dxf>
              <font/>
              <fill>
                <patternFill patternType="solid">
                  <fgColor rgb="FFF4C7C3"/>
                  <bgColor rgb="FFF4C7C3"/>
                </patternFill>
              </fill>
            </x14:dxf>
          </x14:cfRule>
          <xm:sqref>F12:F117</xm:sqref>
        </x14:conditionalFormatting>
        <x14:conditionalFormatting xmlns:xm="http://schemas.microsoft.com/office/excel/2006/main">
          <x14:cfRule type="cellIs" priority="4" operator="equal" id="{000700BD-0000-4428-9D53-00B800FC0007}">
            <xm:f>"na"</xm:f>
            <x14:dxf>
              <font/>
              <fill>
                <patternFill patternType="solid">
                  <fgColor rgb="FFFCE8B2"/>
                  <bgColor rgb="FFFCE8B2"/>
                </patternFill>
              </fill>
            </x14:dxf>
          </x14:cfRule>
          <xm:sqref>F12:F117</xm:sqref>
        </x14:conditionalFormatting>
        <x14:conditionalFormatting xmlns:xm="http://schemas.microsoft.com/office/excel/2006/main">
          <x14:cfRule type="cellIs" priority="5" operator="equal" id="{00BA00BB-00C5-498D-BF5B-00310054009F}">
            <xm:f>"d"</xm:f>
            <x14:dxf>
              <fill>
                <patternFill patternType="solid">
                  <fgColor rgb="FFFFD966"/>
                  <bgColor rgb="FFFFD966"/>
                </patternFill>
              </fill>
            </x14:dxf>
          </x14:cfRule>
          <xm:sqref>G12:G117</xm:sqref>
        </x14:conditionalFormatting>
        <x14:conditionalFormatting xmlns:xm="http://schemas.microsoft.com/office/excel/2006/main">
          <x14:cfRule type="notContainsBlanks" priority="6" id="{0077008A-00BD-4C59-A1CE-0059006E009C}">
            <xm:f>LEN(TRIM(K13))&gt;0</xm:f>
            <x14:dxf>
              <fill>
                <patternFill patternType="solid">
                  <fgColor rgb="FFB7E1CD"/>
                  <bgColor rgb="FFB7E1CD"/>
                </patternFill>
              </fill>
            </x14:dxf>
          </x14:cfRule>
          <xm:sqref>K13</xm:sqref>
        </x14:conditionalFormatting>
        <x14:conditionalFormatting xmlns:xm="http://schemas.microsoft.com/office/excel/2006/main">
          <x14:cfRule type="cellIs" priority="10" operator="equal" id="{00910076-0016-4A8A-BE8C-00E9003F004C}">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2" operator="equal" id="{00CD0042-00FD-4C2E-B0A3-0040002E0012}">
            <xm:f>"C"</xm:f>
            <x14:dxf>
              <fill>
                <patternFill patternType="solid">
                  <fgColor rgb="FFB7E1CD"/>
                  <bgColor rgb="FFB7E1CD"/>
                </patternFill>
              </fill>
            </x14:dxf>
          </x14:cfRule>
          <xm:sqref>O4:R4</xm:sqref>
        </x14:conditionalFormatting>
        <x14:conditionalFormatting xmlns:xm="http://schemas.microsoft.com/office/excel/2006/main">
          <x14:cfRule type="cellIs" priority="13" operator="equal" id="{00D50099-007B-4139-951B-00C000730052}">
            <xm:f>"NC"</xm:f>
            <x14:dxf>
              <fill>
                <patternFill patternType="solid">
                  <fgColor rgb="FFF4C7C3"/>
                  <bgColor rgb="FFF4C7C3"/>
                </patternFill>
              </fill>
            </x14:dxf>
          </x14:cfRule>
          <xm:sqref>O4:R4</xm:sqref>
        </x14:conditionalFormatting>
        <x14:conditionalFormatting xmlns:xm="http://schemas.microsoft.com/office/excel/2006/main">
          <x14:cfRule type="cellIs" priority="14" operator="equal" id="{00FB00BA-00FC-41AF-8AC1-007200F200E9}">
            <xm:f>"NA"</xm:f>
            <x14:dxf>
              <fill>
                <patternFill patternType="solid">
                  <fgColor rgb="FFFCE8B2"/>
                  <bgColor rgb="FFFCE8B2"/>
                </patternFill>
              </fill>
            </x14:dxf>
          </x14:cfRule>
          <xm:sqref>O4:R4</xm:sqref>
        </x14:conditionalFormatting>
        <x14:conditionalFormatting xmlns:xm="http://schemas.microsoft.com/office/excel/2006/main">
          <x14:cfRule type="cellIs" priority="15" operator="equal" id="{00CB0057-0084-40B9-8045-000E00A3003B}">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E700AE-0049-4395-AF59-0006009700B2}" type="list" allowBlank="1" errorStyle="stop" imeMode="noControl" operator="between" showDropDown="0" showErrorMessage="1" showInputMessage="0">
          <x14:formula1>
            <xm:f>"nt,na,c,nc"</xm:f>
          </x14:formula1>
          <xm:sqref>F12:F117</xm:sqref>
        </x14:dataValidation>
        <x14:dataValidation xr:uid="{00D300CB-005F-4FEA-9273-00C6006E00BC}" type="list" allowBlank="1" errorStyle="stop" imeMode="noControl" operator="between" showDropDown="0" showErrorMessage="0" showInputMessage="0">
          <x14:formula1>
            <xm:f>"d"</xm:f>
          </x14:formula1>
          <xm:sqref>G12:G117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J116" activeCellId="0" sqref="J116"/>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8867187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6.4414062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6.5" customHeight="1">
      <c r="A2" s="308"/>
      <c r="B2" s="309" t="str">
        <f>F4</f>
        <v>P04</v>
      </c>
      <c r="C2" s="310" t="str">
        <f>Echantillon!C16</f>
        <v xml:space="preserve">Page accessibilité</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HYPERLINK(Echantillon!D16)</f>
        <v>https://accessibilite.larochelle.fr/la-rochelle-elections/#conformity</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Echantillon!B16</f>
        <v>P04</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32</v>
      </c>
      <c r="G5" s="40"/>
      <c r="H5" s="40"/>
      <c r="I5" s="40"/>
      <c r="J5" s="40"/>
      <c r="K5" s="40"/>
      <c r="L5" s="40"/>
      <c r="M5" s="306"/>
      <c r="N5" s="327" t="s">
        <v>9</v>
      </c>
      <c r="O5" s="94">
        <f>COUNTIFS($C$12:$C$117,"A",$F$12:$F$117,"c")</f>
        <v>25</v>
      </c>
      <c r="P5" s="94">
        <f>COUNTIFS($C$12:$C$117,"A",$F$12:$F$117,"nc")</f>
        <v>0</v>
      </c>
      <c r="Q5" s="94">
        <f>COUNTIFS($C$12:$C$117,"A",$F$12:$F$117,"na")</f>
        <v>58</v>
      </c>
      <c r="R5" s="94">
        <f>COUNTIFS($C$12:$C$117,"A",$F$12:$F$117,"nt")</f>
        <v>0</v>
      </c>
      <c r="S5" s="328">
        <f t="shared" ref="S5:S7" si="118">O5+P5</f>
        <v>25</v>
      </c>
      <c r="T5" s="329">
        <f t="shared" ref="T5:T7" si="119">IF(S5&gt;0,O5/S5,"-")</f>
        <v>1</v>
      </c>
      <c r="U5" s="330">
        <f>T5</f>
        <v>1</v>
      </c>
    </row>
    <row r="6" ht="16.5" customHeight="1">
      <c r="A6" s="305"/>
      <c r="B6" s="40"/>
      <c r="C6" s="40"/>
      <c r="D6" s="40"/>
      <c r="E6" s="319" t="s">
        <v>132</v>
      </c>
      <c r="F6" s="319">
        <f>COUNTIF(F12:F117,"nc")</f>
        <v>0</v>
      </c>
      <c r="G6" s="40"/>
      <c r="H6" s="40"/>
      <c r="I6" s="40"/>
      <c r="J6" s="40"/>
      <c r="K6" s="40"/>
      <c r="L6" s="40"/>
      <c r="M6" s="306"/>
      <c r="N6" s="327" t="s">
        <v>16</v>
      </c>
      <c r="O6" s="94">
        <f>COUNTIFS($C$12:$C$117,"AA",$F$12:$F$117,"c")</f>
        <v>7</v>
      </c>
      <c r="P6" s="94">
        <f>COUNTIFS($C$12:$C$117,"AA",$F$12:$F$117,"nc")</f>
        <v>0</v>
      </c>
      <c r="Q6" s="94">
        <f>COUNTIFS($C$12:$C$117,"AA",$F$12:$F$117,"na")</f>
        <v>16</v>
      </c>
      <c r="R6" s="94">
        <f>COUNTIFS($C$12:$C$117,"AA",$F$12:$F$117,"nt")</f>
        <v>0</v>
      </c>
      <c r="S6" s="328">
        <f t="shared" si="118"/>
        <v>7</v>
      </c>
      <c r="T6" s="329">
        <f t="shared" si="119"/>
        <v>1</v>
      </c>
      <c r="U6" s="53">
        <f>IF(S6&gt;0,SUM(O5:O6)/SUM(S5:S6),"-")</f>
        <v>1</v>
      </c>
    </row>
    <row r="7" ht="16.5" customHeight="1">
      <c r="A7" s="305"/>
      <c r="B7" s="40"/>
      <c r="C7" s="40"/>
      <c r="D7" s="40"/>
      <c r="E7" s="319" t="s">
        <v>475</v>
      </c>
      <c r="F7" s="319">
        <f>COUNTIF(F12:F117,"na")</f>
        <v>74</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18"/>
        <v>0</v>
      </c>
      <c r="T7" s="329" t="str">
        <f t="shared" si="119"/>
        <v>-</v>
      </c>
      <c r="U7" s="330" t="str">
        <f>IF(S7&gt;0,SUM(O5:O7)/SUM(S5:S7),"-")</f>
        <v>-</v>
      </c>
    </row>
    <row r="8" ht="16.5" customHeight="1">
      <c r="A8" s="305"/>
      <c r="B8" s="40"/>
      <c r="C8" s="40"/>
      <c r="D8" s="40"/>
      <c r="E8" s="319" t="s">
        <v>134</v>
      </c>
      <c r="F8" s="319">
        <f>COUNTIF(F12:F117,"nt")</f>
        <v>0</v>
      </c>
      <c r="G8" s="40"/>
      <c r="H8" s="40"/>
      <c r="I8" s="40"/>
      <c r="J8" s="40"/>
      <c r="K8" s="40"/>
      <c r="L8" s="40"/>
      <c r="M8" s="306"/>
      <c r="N8" s="331" t="s">
        <v>476</v>
      </c>
      <c r="O8" s="332">
        <f t="shared" ref="O8:S8" si="120">SUM(O5:O7)</f>
        <v>32</v>
      </c>
      <c r="P8" s="332">
        <f t="shared" si="120"/>
        <v>0</v>
      </c>
      <c r="Q8" s="332">
        <f t="shared" si="120"/>
        <v>74</v>
      </c>
      <c r="R8" s="332">
        <f t="shared" si="120"/>
        <v>0</v>
      </c>
      <c r="S8" s="333">
        <f t="shared" si="120"/>
        <v>32</v>
      </c>
      <c r="T8" s="329"/>
      <c r="U8" s="327"/>
    </row>
    <row r="9" ht="16.5" customHeight="1">
      <c r="A9" s="305"/>
      <c r="B9" s="40"/>
      <c r="C9" s="40"/>
      <c r="D9" s="40"/>
      <c r="E9" s="319" t="s">
        <v>452</v>
      </c>
      <c r="F9" s="334">
        <f>F5/SUM(F5:F6)</f>
        <v>1</v>
      </c>
      <c r="G9" s="40"/>
      <c r="H9" s="40"/>
      <c r="I9" s="40"/>
      <c r="J9" s="40"/>
      <c r="K9" s="40"/>
      <c r="L9" s="40"/>
      <c r="M9" s="306"/>
      <c r="N9" s="306"/>
      <c r="O9" s="306"/>
      <c r="P9" s="306"/>
      <c r="Q9" s="306"/>
      <c r="R9" s="306"/>
      <c r="S9" s="306"/>
      <c r="T9" s="306"/>
      <c r="U9" s="306"/>
    </row>
    <row r="10" ht="16.5" customHeight="1">
      <c r="A10" s="305"/>
      <c r="B10" s="49"/>
      <c r="C10" s="49"/>
      <c r="D10" s="49"/>
      <c r="E10" s="319" t="s">
        <v>453</v>
      </c>
      <c r="F10" s="334">
        <f>F6/SUM(F5:F6)</f>
        <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47" t="s">
        <v>11</v>
      </c>
      <c r="G12" s="347"/>
      <c r="H12" s="348"/>
      <c r="I12" s="348"/>
      <c r="J12" s="348"/>
      <c r="K12" s="348"/>
      <c r="L12" s="348"/>
      <c r="M12" s="306"/>
      <c r="N12" s="306"/>
      <c r="O12" s="306"/>
      <c r="P12" s="306"/>
      <c r="Q12" s="306"/>
      <c r="R12" s="306"/>
      <c r="S12" s="306"/>
      <c r="T12" s="306"/>
      <c r="U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47" t="s">
        <v>8</v>
      </c>
      <c r="G13" s="347"/>
      <c r="H13" s="348"/>
      <c r="I13" s="348"/>
      <c r="J13" s="348"/>
      <c r="K13" s="348"/>
      <c r="L13" s="348"/>
      <c r="M13" s="306"/>
      <c r="N13" s="306"/>
      <c r="O13" s="306"/>
      <c r="P13" s="306"/>
      <c r="Q13" s="306"/>
      <c r="R13" s="306"/>
      <c r="S13" s="306"/>
      <c r="T13" s="306"/>
      <c r="U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47" t="s">
        <v>11</v>
      </c>
      <c r="G14" s="347"/>
      <c r="H14" s="348"/>
      <c r="I14" s="348"/>
      <c r="J14" s="348"/>
      <c r="K14" s="348"/>
      <c r="L14" s="348"/>
      <c r="M14" s="306"/>
      <c r="N14" s="306"/>
      <c r="O14" s="306"/>
      <c r="P14" s="306"/>
      <c r="Q14" s="306"/>
      <c r="R14" s="306"/>
      <c r="S14" s="306"/>
      <c r="T14" s="306"/>
      <c r="U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47" t="s">
        <v>11</v>
      </c>
      <c r="G15" s="347"/>
      <c r="H15" s="348"/>
      <c r="I15" s="348"/>
      <c r="J15" s="348"/>
      <c r="K15" s="348"/>
      <c r="L15" s="348"/>
      <c r="M15" s="306"/>
      <c r="N15" s="306"/>
      <c r="O15" s="306"/>
      <c r="P15" s="306"/>
      <c r="Q15" s="306"/>
      <c r="R15" s="306"/>
      <c r="S15" s="306"/>
      <c r="T15" s="306"/>
      <c r="U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47" t="s">
        <v>11</v>
      </c>
      <c r="G16" s="347"/>
      <c r="H16" s="348"/>
      <c r="I16" s="348"/>
      <c r="J16" s="348"/>
      <c r="K16" s="348"/>
      <c r="L16" s="348"/>
      <c r="M16" s="306"/>
      <c r="N16" s="306"/>
      <c r="O16" s="306"/>
      <c r="P16" s="306"/>
      <c r="Q16" s="306"/>
      <c r="R16" s="306"/>
      <c r="S16" s="306"/>
      <c r="T16" s="306"/>
      <c r="U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47" t="s">
        <v>11</v>
      </c>
      <c r="G17" s="347"/>
      <c r="H17" s="348"/>
      <c r="I17" s="348"/>
      <c r="J17" s="348"/>
      <c r="K17" s="348"/>
      <c r="L17" s="348"/>
      <c r="M17" s="306"/>
      <c r="N17" s="306"/>
      <c r="O17" s="306"/>
      <c r="P17" s="306"/>
      <c r="Q17" s="306"/>
      <c r="R17" s="306"/>
      <c r="S17" s="306"/>
      <c r="T17" s="306"/>
      <c r="U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47" t="s">
        <v>11</v>
      </c>
      <c r="G18" s="347"/>
      <c r="H18" s="348"/>
      <c r="I18" s="348"/>
      <c r="J18" s="348"/>
      <c r="K18" s="348"/>
      <c r="L18" s="348"/>
      <c r="M18" s="345"/>
      <c r="N18" s="345"/>
      <c r="O18" s="345"/>
      <c r="P18" s="345"/>
      <c r="Q18" s="345"/>
      <c r="R18" s="345"/>
      <c r="S18" s="345"/>
      <c r="T18" s="345"/>
      <c r="U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47" t="s">
        <v>11</v>
      </c>
      <c r="G19" s="347"/>
      <c r="H19" s="348"/>
      <c r="I19" s="348"/>
      <c r="J19" s="348"/>
      <c r="K19" s="348"/>
      <c r="L19" s="348"/>
      <c r="M19" s="305"/>
      <c r="N19" s="305"/>
      <c r="O19" s="305"/>
      <c r="P19" s="305"/>
      <c r="Q19" s="305"/>
      <c r="R19" s="305"/>
      <c r="S19" s="346"/>
      <c r="T19" s="306"/>
      <c r="U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47" t="s">
        <v>11</v>
      </c>
      <c r="G20" s="347"/>
      <c r="H20" s="348"/>
      <c r="I20" s="348"/>
      <c r="J20" s="348"/>
      <c r="K20" s="348"/>
      <c r="L20" s="348"/>
      <c r="M20" s="306"/>
      <c r="N20" s="306"/>
      <c r="O20" s="306"/>
      <c r="P20" s="306"/>
      <c r="Q20" s="306"/>
      <c r="R20" s="306"/>
      <c r="S20" s="306"/>
      <c r="T20" s="306"/>
      <c r="U20" s="306"/>
    </row>
    <row r="21" ht="62.25" customHeight="1">
      <c r="A21" s="337" t="s">
        <v>86</v>
      </c>
      <c r="B21" s="338" t="str">
        <f>Résultats!B22</f>
        <v>2.1</v>
      </c>
      <c r="C21" s="327" t="str">
        <f>Résultats!C22</f>
        <v>A</v>
      </c>
      <c r="D21" s="327">
        <f>Résultats!E22</f>
        <v>0</v>
      </c>
      <c r="E21" s="339" t="str">
        <f>Résultats!F22</f>
        <v xml:space="preserve">Chaque cadre a-t-il un titre de cadre ?</v>
      </c>
      <c r="F21" s="347" t="s">
        <v>11</v>
      </c>
      <c r="G21" s="347"/>
      <c r="H21" s="348"/>
      <c r="I21" s="348"/>
      <c r="J21" s="348"/>
      <c r="K21" s="348"/>
      <c r="L21" s="348"/>
      <c r="M21" s="306"/>
      <c r="N21" s="306"/>
      <c r="O21" s="306"/>
      <c r="P21" s="306"/>
      <c r="Q21" s="306"/>
      <c r="R21" s="306"/>
      <c r="S21" s="306"/>
      <c r="T21" s="306"/>
      <c r="U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47" t="s">
        <v>11</v>
      </c>
      <c r="G22" s="347"/>
      <c r="H22" s="348"/>
      <c r="I22" s="348"/>
      <c r="J22" s="348"/>
      <c r="K22" s="348"/>
      <c r="L22" s="348"/>
      <c r="M22" s="306"/>
      <c r="N22" s="306"/>
      <c r="O22" s="306"/>
      <c r="P22" s="306"/>
      <c r="Q22" s="306"/>
      <c r="R22" s="306"/>
      <c r="S22" s="306"/>
      <c r="T22" s="306"/>
      <c r="U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47" t="s">
        <v>8</v>
      </c>
      <c r="G23" s="347"/>
      <c r="H23" s="348"/>
      <c r="I23" s="348"/>
      <c r="J23" s="348"/>
      <c r="K23" s="348"/>
      <c r="L23" s="348"/>
      <c r="M23" s="306"/>
      <c r="N23" s="306"/>
      <c r="O23" s="306"/>
      <c r="P23" s="306"/>
      <c r="Q23" s="306"/>
      <c r="R23" s="306"/>
      <c r="S23" s="306"/>
      <c r="T23" s="306"/>
      <c r="U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47" t="s">
        <v>8</v>
      </c>
      <c r="G24" s="347"/>
      <c r="H24" s="348"/>
      <c r="I24" s="348"/>
      <c r="J24" s="348"/>
      <c r="K24" s="348"/>
      <c r="L24" s="348"/>
      <c r="M24" s="306"/>
      <c r="N24" s="306"/>
      <c r="O24" s="306"/>
      <c r="P24" s="306"/>
      <c r="Q24" s="306"/>
      <c r="R24" s="306"/>
      <c r="S24" s="306"/>
      <c r="T24" s="306"/>
      <c r="U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47" t="s">
        <v>8</v>
      </c>
      <c r="G25" s="347"/>
      <c r="H25" s="348"/>
      <c r="I25" s="348"/>
      <c r="J25" s="348"/>
      <c r="K25" s="348"/>
      <c r="L25" s="348"/>
      <c r="M25" s="306"/>
      <c r="N25" s="306"/>
      <c r="O25" s="306"/>
      <c r="P25" s="306"/>
      <c r="Q25" s="306"/>
      <c r="R25" s="306"/>
      <c r="S25" s="306"/>
      <c r="T25" s="306"/>
      <c r="U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47" t="s">
        <v>11</v>
      </c>
      <c r="G26" s="347"/>
      <c r="H26" s="348"/>
      <c r="I26" s="348"/>
      <c r="J26" s="348"/>
      <c r="K26" s="348"/>
      <c r="L26" s="348"/>
      <c r="M26" s="306"/>
      <c r="N26" s="306"/>
      <c r="O26" s="306"/>
      <c r="P26" s="306"/>
      <c r="Q26" s="306"/>
      <c r="R26" s="306"/>
      <c r="S26" s="306"/>
      <c r="T26" s="306"/>
      <c r="U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47" t="s">
        <v>11</v>
      </c>
      <c r="G27" s="347"/>
      <c r="H27" s="348"/>
      <c r="I27" s="348"/>
      <c r="J27" s="348"/>
      <c r="K27" s="348"/>
      <c r="L27" s="348"/>
      <c r="M27" s="306"/>
      <c r="N27" s="306"/>
      <c r="O27" s="306"/>
      <c r="P27" s="306"/>
      <c r="Q27" s="306"/>
      <c r="R27" s="306"/>
      <c r="S27" s="306"/>
      <c r="T27" s="306"/>
      <c r="U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47" t="s">
        <v>11</v>
      </c>
      <c r="G28" s="347"/>
      <c r="H28" s="348"/>
      <c r="I28" s="348"/>
      <c r="J28" s="348"/>
      <c r="K28" s="348"/>
      <c r="L28" s="348"/>
      <c r="M28" s="306"/>
      <c r="N28" s="306"/>
      <c r="O28" s="306"/>
      <c r="P28" s="306"/>
      <c r="Q28" s="306"/>
      <c r="R28" s="306"/>
      <c r="S28" s="306"/>
      <c r="T28" s="306"/>
      <c r="U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47" t="s">
        <v>11</v>
      </c>
      <c r="G29" s="347"/>
      <c r="H29" s="348"/>
      <c r="I29" s="348"/>
      <c r="J29" s="348"/>
      <c r="K29" s="348"/>
      <c r="L29" s="348"/>
      <c r="M29" s="306"/>
      <c r="N29" s="306"/>
      <c r="O29" s="306"/>
      <c r="P29" s="306"/>
      <c r="Q29" s="306"/>
      <c r="R29" s="306"/>
      <c r="S29" s="306"/>
      <c r="T29" s="306"/>
      <c r="U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47" t="s">
        <v>11</v>
      </c>
      <c r="G30" s="347"/>
      <c r="H30" s="348"/>
      <c r="I30" s="348"/>
      <c r="J30" s="348"/>
      <c r="K30" s="348"/>
      <c r="L30" s="348"/>
      <c r="M30" s="306"/>
      <c r="N30" s="306"/>
      <c r="O30" s="306"/>
      <c r="P30" s="306"/>
      <c r="Q30" s="306"/>
      <c r="R30" s="306"/>
      <c r="S30" s="306"/>
      <c r="T30" s="306"/>
      <c r="U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47" t="s">
        <v>11</v>
      </c>
      <c r="G31" s="347"/>
      <c r="H31" s="348"/>
      <c r="I31" s="348"/>
      <c r="J31" s="348"/>
      <c r="K31" s="348"/>
      <c r="L31" s="348"/>
      <c r="M31" s="306"/>
      <c r="N31" s="306"/>
      <c r="O31" s="306"/>
      <c r="P31" s="306"/>
      <c r="Q31" s="306"/>
      <c r="R31" s="306"/>
      <c r="S31" s="306"/>
      <c r="T31" s="306"/>
      <c r="U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47" t="s">
        <v>11</v>
      </c>
      <c r="G32" s="347"/>
      <c r="H32" s="348"/>
      <c r="I32" s="348"/>
      <c r="J32" s="348"/>
      <c r="K32" s="348"/>
      <c r="L32" s="348"/>
      <c r="M32" s="306"/>
      <c r="N32" s="306"/>
      <c r="O32" s="306"/>
      <c r="P32" s="306"/>
      <c r="Q32" s="306"/>
      <c r="R32" s="306"/>
      <c r="S32" s="306"/>
      <c r="T32" s="306"/>
      <c r="U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47" t="s">
        <v>11</v>
      </c>
      <c r="G33" s="347"/>
      <c r="H33" s="348"/>
      <c r="I33" s="348"/>
      <c r="J33" s="348"/>
      <c r="K33" s="348"/>
      <c r="L33" s="348"/>
      <c r="M33" s="306"/>
      <c r="N33" s="306"/>
      <c r="O33" s="306"/>
      <c r="P33" s="306"/>
      <c r="Q33" s="306"/>
      <c r="R33" s="306"/>
      <c r="S33" s="306"/>
      <c r="T33" s="306"/>
      <c r="U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47" t="s">
        <v>11</v>
      </c>
      <c r="G34" s="347"/>
      <c r="H34" s="348"/>
      <c r="I34" s="348"/>
      <c r="J34" s="348"/>
      <c r="K34" s="348"/>
      <c r="L34" s="348"/>
      <c r="M34" s="306"/>
      <c r="N34" s="306"/>
      <c r="O34" s="306"/>
      <c r="P34" s="306"/>
      <c r="Q34" s="306"/>
      <c r="R34" s="306"/>
      <c r="S34" s="306"/>
      <c r="T34" s="306"/>
      <c r="U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47" t="s">
        <v>11</v>
      </c>
      <c r="G35" s="347"/>
      <c r="H35" s="348"/>
      <c r="I35" s="348"/>
      <c r="J35" s="348"/>
      <c r="K35" s="348"/>
      <c r="L35" s="348"/>
      <c r="M35" s="306"/>
      <c r="N35" s="306"/>
      <c r="O35" s="306"/>
      <c r="P35" s="306"/>
      <c r="Q35" s="306"/>
      <c r="R35" s="306"/>
      <c r="S35" s="306"/>
      <c r="T35" s="306"/>
      <c r="U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47" t="s">
        <v>11</v>
      </c>
      <c r="G36" s="347"/>
      <c r="H36" s="348"/>
      <c r="I36" s="348"/>
      <c r="J36" s="348"/>
      <c r="K36" s="348"/>
      <c r="L36" s="348"/>
      <c r="M36" s="306"/>
      <c r="N36" s="306"/>
      <c r="O36" s="306"/>
      <c r="P36" s="306"/>
      <c r="Q36" s="306"/>
      <c r="R36" s="306"/>
      <c r="S36" s="306"/>
      <c r="T36" s="306"/>
      <c r="U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47" t="s">
        <v>11</v>
      </c>
      <c r="G37" s="347"/>
      <c r="H37" s="348"/>
      <c r="I37" s="348"/>
      <c r="J37" s="348"/>
      <c r="K37" s="348"/>
      <c r="L37" s="348"/>
      <c r="M37" s="306"/>
      <c r="N37" s="306"/>
      <c r="O37" s="306"/>
      <c r="P37" s="306"/>
      <c r="Q37" s="306"/>
      <c r="R37" s="306"/>
      <c r="S37" s="306"/>
      <c r="T37" s="306"/>
      <c r="U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47" t="s">
        <v>11</v>
      </c>
      <c r="G38" s="347"/>
      <c r="H38" s="348"/>
      <c r="I38" s="348"/>
      <c r="J38" s="348"/>
      <c r="K38" s="348"/>
      <c r="L38" s="348"/>
      <c r="M38" s="306"/>
      <c r="N38" s="306"/>
      <c r="O38" s="306"/>
      <c r="P38" s="306"/>
      <c r="Q38" s="306"/>
      <c r="R38" s="306"/>
      <c r="S38" s="306"/>
      <c r="T38" s="306"/>
      <c r="U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47" t="s">
        <v>11</v>
      </c>
      <c r="G39" s="347"/>
      <c r="H39" s="348"/>
      <c r="I39" s="348"/>
      <c r="J39" s="348"/>
      <c r="K39" s="348"/>
      <c r="L39" s="348"/>
      <c r="M39" s="306"/>
      <c r="N39" s="306"/>
      <c r="O39" s="306"/>
      <c r="P39" s="306"/>
      <c r="Q39" s="306"/>
      <c r="R39" s="306"/>
      <c r="S39" s="306"/>
      <c r="T39" s="306"/>
      <c r="U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47" t="s">
        <v>11</v>
      </c>
      <c r="G40" s="347"/>
      <c r="H40" s="348"/>
      <c r="I40" s="348"/>
      <c r="J40" s="348"/>
      <c r="K40" s="348"/>
      <c r="L40" s="348"/>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47" t="s">
        <v>11</v>
      </c>
      <c r="G41" s="347"/>
      <c r="H41" s="348"/>
      <c r="I41" s="348"/>
      <c r="J41" s="348"/>
      <c r="K41" s="348"/>
      <c r="L41" s="348"/>
      <c r="M41" s="306"/>
      <c r="N41" s="306"/>
      <c r="O41" s="306"/>
      <c r="P41" s="306"/>
      <c r="Q41" s="306"/>
      <c r="R41" s="306"/>
      <c r="S41" s="306"/>
      <c r="T41" s="306"/>
      <c r="U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47" t="s">
        <v>11</v>
      </c>
      <c r="G42" s="347"/>
      <c r="H42" s="348"/>
      <c r="I42" s="348"/>
      <c r="J42" s="348"/>
      <c r="K42" s="348"/>
      <c r="L42" s="348"/>
      <c r="M42" s="306"/>
      <c r="N42" s="306"/>
      <c r="O42" s="306"/>
      <c r="P42" s="306"/>
      <c r="Q42" s="306"/>
      <c r="R42" s="306"/>
      <c r="S42" s="306"/>
      <c r="T42" s="306"/>
      <c r="U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47" t="s">
        <v>11</v>
      </c>
      <c r="G43" s="347"/>
      <c r="H43" s="348"/>
      <c r="I43" s="348"/>
      <c r="J43" s="348"/>
      <c r="K43" s="348"/>
      <c r="L43" s="348"/>
      <c r="M43" s="306"/>
      <c r="N43" s="306"/>
      <c r="O43" s="306"/>
      <c r="P43" s="306"/>
      <c r="Q43" s="306"/>
      <c r="R43" s="306"/>
      <c r="S43" s="306"/>
      <c r="T43" s="306"/>
      <c r="U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47" t="s">
        <v>11</v>
      </c>
      <c r="G44" s="347"/>
      <c r="H44" s="348"/>
      <c r="I44" s="348"/>
      <c r="J44" s="348"/>
      <c r="K44" s="348"/>
      <c r="L44" s="348"/>
      <c r="M44" s="306"/>
      <c r="N44" s="306"/>
      <c r="O44" s="306"/>
      <c r="P44" s="306"/>
      <c r="Q44" s="306"/>
      <c r="R44" s="306"/>
      <c r="S44" s="306"/>
      <c r="T44" s="306"/>
      <c r="U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47" t="s">
        <v>11</v>
      </c>
      <c r="G45" s="347"/>
      <c r="H45" s="348"/>
      <c r="I45" s="348"/>
      <c r="J45" s="348"/>
      <c r="K45" s="348"/>
      <c r="L45" s="348"/>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47" t="s">
        <v>11</v>
      </c>
      <c r="G46" s="347"/>
      <c r="H46" s="348"/>
      <c r="I46" s="348"/>
      <c r="J46" s="348"/>
      <c r="K46" s="348"/>
      <c r="L46" s="348"/>
      <c r="M46" s="306"/>
      <c r="N46" s="306"/>
      <c r="O46" s="306"/>
      <c r="P46" s="306"/>
      <c r="Q46" s="306"/>
      <c r="R46" s="306"/>
      <c r="S46" s="306"/>
      <c r="T46" s="306"/>
      <c r="U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47" t="s">
        <v>8</v>
      </c>
      <c r="G47" s="347"/>
      <c r="H47" s="348"/>
      <c r="I47" s="348"/>
      <c r="J47" s="348"/>
      <c r="K47" s="348"/>
      <c r="L47" s="348"/>
      <c r="M47" s="306"/>
      <c r="N47" s="306"/>
      <c r="O47" s="306"/>
      <c r="P47" s="306"/>
      <c r="Q47" s="306"/>
      <c r="R47" s="306"/>
      <c r="S47" s="306"/>
      <c r="T47" s="306"/>
      <c r="U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47" t="s">
        <v>8</v>
      </c>
      <c r="G48" s="347"/>
      <c r="H48" s="348"/>
      <c r="I48" s="348"/>
      <c r="J48" s="348"/>
      <c r="K48" s="348"/>
      <c r="L48" s="348"/>
      <c r="M48" s="306"/>
      <c r="N48" s="306"/>
      <c r="O48" s="306"/>
      <c r="P48" s="306"/>
      <c r="Q48" s="306"/>
      <c r="R48" s="306"/>
      <c r="S48" s="306"/>
      <c r="T48" s="306"/>
      <c r="U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47" t="s">
        <v>11</v>
      </c>
      <c r="G49" s="347"/>
      <c r="H49" s="348"/>
      <c r="I49" s="348"/>
      <c r="J49" s="348"/>
      <c r="K49" s="348"/>
      <c r="L49" s="348"/>
      <c r="M49" s="306"/>
      <c r="N49" s="306"/>
      <c r="O49" s="306"/>
      <c r="P49" s="306"/>
      <c r="Q49" s="306"/>
      <c r="R49" s="306"/>
      <c r="S49" s="306"/>
      <c r="T49" s="306"/>
      <c r="U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47" t="s">
        <v>11</v>
      </c>
      <c r="G50" s="347"/>
      <c r="H50" s="348"/>
      <c r="I50" s="348"/>
      <c r="J50" s="348"/>
      <c r="K50" s="348"/>
      <c r="L50" s="348"/>
      <c r="M50" s="306"/>
      <c r="N50" s="306"/>
      <c r="O50" s="306"/>
      <c r="P50" s="306"/>
      <c r="Q50" s="306"/>
      <c r="R50" s="306"/>
      <c r="S50" s="306"/>
      <c r="T50" s="306"/>
      <c r="U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47" t="s">
        <v>11</v>
      </c>
      <c r="G51" s="347"/>
      <c r="H51" s="348"/>
      <c r="I51" s="348"/>
      <c r="J51" s="348"/>
      <c r="K51" s="348"/>
      <c r="L51" s="348"/>
      <c r="M51" s="306"/>
      <c r="N51" s="306"/>
      <c r="O51" s="306"/>
      <c r="P51" s="306"/>
      <c r="Q51" s="306"/>
      <c r="R51" s="306"/>
      <c r="S51" s="306"/>
      <c r="T51" s="306"/>
      <c r="U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47" t="s">
        <v>11</v>
      </c>
      <c r="G52" s="347"/>
      <c r="H52" s="348"/>
      <c r="I52" s="348"/>
      <c r="J52" s="348"/>
      <c r="K52" s="348"/>
      <c r="L52" s="348"/>
      <c r="M52" s="306"/>
      <c r="N52" s="306"/>
      <c r="O52" s="306"/>
      <c r="P52" s="306"/>
      <c r="Q52" s="306"/>
      <c r="R52" s="306"/>
      <c r="S52" s="306"/>
      <c r="T52" s="306"/>
      <c r="U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47" t="s">
        <v>11</v>
      </c>
      <c r="G53" s="347"/>
      <c r="H53" s="348"/>
      <c r="I53" s="348"/>
      <c r="J53" s="348"/>
      <c r="K53" s="348"/>
      <c r="L53" s="348"/>
      <c r="M53" s="306"/>
      <c r="N53" s="306"/>
      <c r="O53" s="306"/>
      <c r="P53" s="306"/>
      <c r="Q53" s="306"/>
      <c r="R53" s="306"/>
      <c r="S53" s="306"/>
      <c r="T53" s="306"/>
      <c r="U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47" t="s">
        <v>8</v>
      </c>
      <c r="G54" s="347"/>
      <c r="H54" s="348"/>
      <c r="I54" s="348"/>
      <c r="J54" s="348"/>
      <c r="K54" s="348"/>
      <c r="L54" s="349" t="s">
        <v>477</v>
      </c>
      <c r="M54" s="306"/>
      <c r="N54" s="306"/>
      <c r="O54" s="306"/>
      <c r="P54" s="306"/>
      <c r="Q54" s="306"/>
      <c r="R54" s="306"/>
      <c r="S54" s="306"/>
      <c r="T54" s="306"/>
      <c r="U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47" t="s">
        <v>11</v>
      </c>
      <c r="G55" s="347"/>
      <c r="H55" s="348"/>
      <c r="I55" s="348"/>
      <c r="J55" s="348"/>
      <c r="K55" s="348"/>
      <c r="L55" s="349" t="s">
        <v>477</v>
      </c>
      <c r="M55" s="306"/>
      <c r="N55" s="306"/>
      <c r="O55" s="306"/>
      <c r="P55" s="306"/>
      <c r="Q55" s="306"/>
      <c r="R55" s="306"/>
      <c r="S55" s="306"/>
      <c r="T55" s="306"/>
      <c r="U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47" t="s">
        <v>8</v>
      </c>
      <c r="G56" s="347"/>
      <c r="H56" s="348"/>
      <c r="I56" s="348"/>
      <c r="J56" s="348"/>
      <c r="K56" s="348"/>
      <c r="L56" s="348"/>
      <c r="M56" s="306"/>
      <c r="N56" s="306"/>
      <c r="O56" s="306"/>
      <c r="P56" s="306"/>
      <c r="Q56" s="306"/>
      <c r="R56" s="306"/>
      <c r="S56" s="306"/>
      <c r="T56" s="306"/>
      <c r="U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47" t="s">
        <v>8</v>
      </c>
      <c r="G57" s="347"/>
      <c r="H57" s="348"/>
      <c r="I57" s="348"/>
      <c r="J57" s="348"/>
      <c r="K57" s="348"/>
      <c r="L57" s="348"/>
      <c r="M57" s="306"/>
      <c r="N57" s="306"/>
      <c r="O57" s="306"/>
      <c r="P57" s="306"/>
      <c r="Q57" s="306"/>
      <c r="R57" s="306"/>
      <c r="S57" s="306"/>
      <c r="T57" s="306"/>
      <c r="U57" s="306"/>
    </row>
    <row r="58" ht="62.25" customHeight="1">
      <c r="A58" s="40"/>
      <c r="B58" s="343" t="str">
        <f>Résultats!B59</f>
        <v>8.5</v>
      </c>
      <c r="C58" s="327" t="str">
        <f>Résultats!C59</f>
        <v>A</v>
      </c>
      <c r="D58" s="327" t="str">
        <f>Résultats!E59</f>
        <v>x</v>
      </c>
      <c r="E58" s="339" t="str">
        <f>Résultats!F59</f>
        <v xml:space="preserve">Chaque page web a-t-elle un titre de page ?</v>
      </c>
      <c r="F58" s="347" t="s">
        <v>8</v>
      </c>
      <c r="G58" s="347"/>
      <c r="H58" s="348"/>
      <c r="I58" s="348"/>
      <c r="J58" s="348"/>
      <c r="K58" s="348"/>
      <c r="L58" s="348"/>
      <c r="M58" s="306"/>
      <c r="N58" s="306"/>
      <c r="O58" s="306"/>
      <c r="P58" s="306"/>
      <c r="Q58" s="306"/>
      <c r="R58" s="306"/>
      <c r="S58" s="306"/>
      <c r="T58" s="306"/>
      <c r="U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47" t="s">
        <v>8</v>
      </c>
      <c r="G59" s="347"/>
      <c r="H59" s="348"/>
      <c r="I59" s="348"/>
      <c r="J59" s="348"/>
      <c r="K59" s="348"/>
      <c r="L59" s="348"/>
      <c r="M59" s="306"/>
      <c r="N59" s="306"/>
      <c r="O59" s="306"/>
      <c r="P59" s="306"/>
      <c r="Q59" s="306"/>
      <c r="R59" s="306"/>
      <c r="S59" s="306"/>
      <c r="T59" s="306"/>
      <c r="U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47" t="s">
        <v>11</v>
      </c>
      <c r="G60" s="347"/>
      <c r="H60" s="348"/>
      <c r="I60" s="348"/>
      <c r="J60" s="348"/>
      <c r="K60" s="348"/>
      <c r="L60" s="348"/>
      <c r="M60" s="306"/>
      <c r="N60" s="306"/>
      <c r="O60" s="306"/>
      <c r="P60" s="306"/>
      <c r="Q60" s="306"/>
      <c r="R60" s="306"/>
      <c r="S60" s="306"/>
      <c r="T60" s="306"/>
      <c r="U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47" t="s">
        <v>11</v>
      </c>
      <c r="G61" s="347"/>
      <c r="H61" s="348"/>
      <c r="I61" s="348"/>
      <c r="J61" s="348"/>
      <c r="K61" s="348"/>
      <c r="L61" s="348"/>
      <c r="M61" s="306"/>
      <c r="N61" s="306"/>
      <c r="O61" s="306"/>
      <c r="P61" s="306"/>
      <c r="Q61" s="306"/>
      <c r="R61" s="306"/>
      <c r="S61" s="306"/>
      <c r="T61" s="306"/>
      <c r="U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47" t="s">
        <v>8</v>
      </c>
      <c r="G62" s="347"/>
      <c r="H62" s="348"/>
      <c r="I62" s="348"/>
      <c r="J62" s="348"/>
      <c r="K62" s="348"/>
      <c r="L62" s="348"/>
      <c r="M62" s="306"/>
      <c r="N62" s="306"/>
      <c r="O62" s="306"/>
      <c r="P62" s="306"/>
      <c r="Q62" s="306"/>
      <c r="R62" s="306"/>
      <c r="S62" s="306"/>
      <c r="T62" s="306"/>
      <c r="U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47" t="s">
        <v>11</v>
      </c>
      <c r="G63" s="347"/>
      <c r="H63" s="348"/>
      <c r="I63" s="348"/>
      <c r="J63" s="348"/>
      <c r="K63" s="348"/>
      <c r="L63" s="348"/>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47" t="s">
        <v>8</v>
      </c>
      <c r="G64" s="347"/>
      <c r="H64" s="348"/>
      <c r="I64" s="348"/>
      <c r="J64" s="348"/>
      <c r="K64" s="348"/>
      <c r="L64" s="348"/>
      <c r="M64" s="306"/>
      <c r="N64" s="306"/>
      <c r="O64" s="306"/>
      <c r="P64" s="306"/>
      <c r="Q64" s="306"/>
      <c r="R64" s="306"/>
      <c r="S64" s="306"/>
      <c r="T64" s="306"/>
      <c r="U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47" t="s">
        <v>8</v>
      </c>
      <c r="G65" s="347"/>
      <c r="H65" s="348"/>
      <c r="I65" s="348"/>
      <c r="J65" s="348"/>
      <c r="K65" s="348"/>
      <c r="L65" s="348"/>
      <c r="M65" s="306"/>
      <c r="N65" s="306"/>
      <c r="O65" s="306"/>
      <c r="P65" s="306"/>
      <c r="Q65" s="306"/>
      <c r="R65" s="306"/>
      <c r="S65" s="306"/>
      <c r="T65" s="306"/>
      <c r="U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47" t="s">
        <v>8</v>
      </c>
      <c r="G66" s="347"/>
      <c r="H66" s="348"/>
      <c r="I66" s="348"/>
      <c r="J66" s="348"/>
      <c r="K66" s="348"/>
      <c r="L66" s="348"/>
      <c r="M66" s="306"/>
      <c r="N66" s="306"/>
      <c r="O66" s="306"/>
      <c r="P66" s="306"/>
      <c r="Q66" s="306"/>
      <c r="R66" s="306"/>
      <c r="S66" s="306"/>
      <c r="T66" s="306"/>
      <c r="U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47" t="s">
        <v>11</v>
      </c>
      <c r="G67" s="347"/>
      <c r="H67" s="348"/>
      <c r="I67" s="348"/>
      <c r="J67" s="348"/>
      <c r="K67" s="348"/>
      <c r="L67" s="348"/>
      <c r="M67" s="306"/>
      <c r="N67" s="306"/>
      <c r="O67" s="306"/>
      <c r="P67" s="306"/>
      <c r="Q67" s="306"/>
      <c r="R67" s="306"/>
      <c r="S67" s="306"/>
      <c r="T67" s="306"/>
      <c r="U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47" t="s">
        <v>8</v>
      </c>
      <c r="G68" s="347"/>
      <c r="H68" s="348"/>
      <c r="I68" s="348"/>
      <c r="J68" s="348"/>
      <c r="K68" s="348"/>
      <c r="L68" s="348"/>
      <c r="M68" s="306"/>
      <c r="N68" s="306"/>
      <c r="O68" s="306"/>
      <c r="P68" s="306"/>
      <c r="Q68" s="306"/>
      <c r="R68" s="306"/>
      <c r="S68" s="306"/>
      <c r="T68" s="306"/>
      <c r="U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47" t="s">
        <v>8</v>
      </c>
      <c r="G69" s="347"/>
      <c r="H69" s="348"/>
      <c r="I69" s="348"/>
      <c r="J69" s="348"/>
      <c r="K69" s="348"/>
      <c r="L69" s="348"/>
      <c r="M69" s="306"/>
      <c r="N69" s="306"/>
      <c r="O69" s="306"/>
      <c r="P69" s="306"/>
      <c r="Q69" s="306"/>
      <c r="R69" s="306"/>
      <c r="S69" s="306"/>
      <c r="T69" s="306"/>
      <c r="U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47" t="s">
        <v>8</v>
      </c>
      <c r="G70" s="347"/>
      <c r="H70" s="348"/>
      <c r="I70" s="348"/>
      <c r="J70" s="348"/>
      <c r="K70" s="348"/>
      <c r="L70" s="348"/>
      <c r="M70" s="306"/>
      <c r="N70" s="306"/>
      <c r="O70" s="306"/>
      <c r="P70" s="306"/>
      <c r="Q70" s="306"/>
      <c r="R70" s="306"/>
      <c r="S70" s="306"/>
      <c r="T70" s="306"/>
      <c r="U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47" t="s">
        <v>8</v>
      </c>
      <c r="G71" s="347"/>
      <c r="H71" s="348"/>
      <c r="I71" s="348"/>
      <c r="J71" s="348"/>
      <c r="K71" s="348"/>
      <c r="L71" s="348"/>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47" t="s">
        <v>8</v>
      </c>
      <c r="G72" s="347"/>
      <c r="H72" s="348"/>
      <c r="I72" s="348"/>
      <c r="J72" s="348"/>
      <c r="K72" s="348"/>
      <c r="L72" s="348"/>
      <c r="M72" s="306"/>
      <c r="N72" s="306"/>
      <c r="O72" s="306"/>
      <c r="P72" s="306"/>
      <c r="Q72" s="306"/>
      <c r="R72" s="306"/>
      <c r="S72" s="306"/>
      <c r="T72" s="306"/>
      <c r="U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47" t="s">
        <v>8</v>
      </c>
      <c r="G73" s="347"/>
      <c r="H73" s="348"/>
      <c r="I73" s="348"/>
      <c r="J73" s="348"/>
      <c r="K73" s="348"/>
      <c r="L73" s="348"/>
      <c r="M73" s="306"/>
      <c r="N73" s="306"/>
      <c r="O73" s="306"/>
      <c r="P73" s="306"/>
      <c r="Q73" s="306"/>
      <c r="R73" s="306"/>
      <c r="S73" s="306"/>
      <c r="T73" s="306"/>
      <c r="U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47" t="s">
        <v>8</v>
      </c>
      <c r="G74" s="347"/>
      <c r="H74" s="348"/>
      <c r="I74" s="348"/>
      <c r="J74" s="348"/>
      <c r="K74" s="348"/>
      <c r="L74" s="348"/>
      <c r="M74" s="306"/>
      <c r="N74" s="306"/>
      <c r="O74" s="306"/>
      <c r="P74" s="306"/>
      <c r="Q74" s="306"/>
      <c r="R74" s="306"/>
      <c r="S74" s="306"/>
      <c r="T74" s="306"/>
      <c r="U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47" t="s">
        <v>11</v>
      </c>
      <c r="G75" s="347"/>
      <c r="H75" s="348"/>
      <c r="I75" s="348"/>
      <c r="J75" s="348"/>
      <c r="K75" s="348"/>
      <c r="L75" s="348"/>
      <c r="M75" s="306"/>
      <c r="N75" s="306"/>
      <c r="O75" s="306"/>
      <c r="P75" s="306"/>
      <c r="Q75" s="306"/>
      <c r="R75" s="306"/>
      <c r="S75" s="306"/>
      <c r="T75" s="306"/>
      <c r="U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47" t="s">
        <v>11</v>
      </c>
      <c r="G76" s="347"/>
      <c r="H76" s="348"/>
      <c r="I76" s="348"/>
      <c r="J76" s="348"/>
      <c r="K76" s="348"/>
      <c r="L76" s="348"/>
      <c r="M76" s="306"/>
      <c r="N76" s="306"/>
      <c r="O76" s="306"/>
      <c r="P76" s="306"/>
      <c r="Q76" s="306"/>
      <c r="R76" s="306"/>
      <c r="S76" s="306"/>
      <c r="T76" s="306"/>
      <c r="U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47" t="s">
        <v>11</v>
      </c>
      <c r="G77" s="347"/>
      <c r="H77" s="348"/>
      <c r="I77" s="348"/>
      <c r="J77" s="348"/>
      <c r="K77" s="348"/>
      <c r="L77" s="348"/>
      <c r="M77" s="306"/>
      <c r="N77" s="306"/>
      <c r="O77" s="306"/>
      <c r="P77" s="306"/>
      <c r="Q77" s="306"/>
      <c r="R77" s="306"/>
      <c r="S77" s="306"/>
      <c r="T77" s="306"/>
      <c r="U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7" t="s">
        <v>8</v>
      </c>
      <c r="G78" s="347"/>
      <c r="H78" s="348"/>
      <c r="I78" s="348"/>
      <c r="J78" s="348"/>
      <c r="K78" s="348"/>
      <c r="L78" s="348"/>
      <c r="M78" s="306"/>
      <c r="N78" s="306"/>
      <c r="O78" s="306"/>
      <c r="P78" s="306"/>
      <c r="Q78" s="306"/>
      <c r="R78" s="306"/>
      <c r="S78" s="306"/>
      <c r="T78" s="306"/>
      <c r="U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47" t="s">
        <v>8</v>
      </c>
      <c r="G79" s="347"/>
      <c r="H79" s="348"/>
      <c r="I79" s="348"/>
      <c r="J79" s="348"/>
      <c r="K79" s="348"/>
      <c r="L79" s="348"/>
      <c r="M79" s="306"/>
      <c r="N79" s="306"/>
      <c r="O79" s="306"/>
      <c r="P79" s="306"/>
      <c r="Q79" s="306"/>
      <c r="R79" s="306"/>
      <c r="S79" s="306"/>
      <c r="T79" s="306"/>
      <c r="U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47" t="s">
        <v>11</v>
      </c>
      <c r="G80" s="347"/>
      <c r="H80" s="348"/>
      <c r="I80" s="348"/>
      <c r="J80" s="348"/>
      <c r="K80" s="348"/>
      <c r="L80" s="348"/>
      <c r="M80" s="306"/>
      <c r="N80" s="306"/>
      <c r="O80" s="306"/>
      <c r="P80" s="306"/>
      <c r="Q80" s="306"/>
      <c r="R80" s="306"/>
      <c r="S80" s="306"/>
      <c r="T80" s="306"/>
      <c r="U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47" t="s">
        <v>11</v>
      </c>
      <c r="G81" s="347"/>
      <c r="H81" s="348"/>
      <c r="I81" s="348"/>
      <c r="J81" s="348"/>
      <c r="K81" s="348"/>
      <c r="L81" s="348"/>
      <c r="M81" s="306"/>
      <c r="N81" s="306"/>
      <c r="O81" s="306"/>
      <c r="P81" s="306"/>
      <c r="Q81" s="306"/>
      <c r="R81" s="306"/>
      <c r="S81" s="306"/>
      <c r="T81" s="306"/>
      <c r="U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47" t="s">
        <v>11</v>
      </c>
      <c r="G82" s="347"/>
      <c r="H82" s="348"/>
      <c r="I82" s="348"/>
      <c r="J82" s="348"/>
      <c r="K82" s="348"/>
      <c r="L82" s="348"/>
      <c r="M82" s="306"/>
      <c r="N82" s="306"/>
      <c r="O82" s="306"/>
      <c r="P82" s="306"/>
      <c r="Q82" s="306"/>
      <c r="R82" s="306"/>
      <c r="S82" s="306"/>
      <c r="T82" s="306"/>
      <c r="U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47" t="s">
        <v>11</v>
      </c>
      <c r="G83" s="347"/>
      <c r="H83" s="348"/>
      <c r="I83" s="348"/>
      <c r="J83" s="348"/>
      <c r="K83" s="348"/>
      <c r="L83" s="348"/>
      <c r="M83" s="306"/>
      <c r="N83" s="306"/>
      <c r="O83" s="306"/>
      <c r="P83" s="306"/>
      <c r="Q83" s="306"/>
      <c r="R83" s="306"/>
      <c r="S83" s="306"/>
      <c r="T83" s="306"/>
      <c r="U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47" t="s">
        <v>11</v>
      </c>
      <c r="G84" s="347"/>
      <c r="H84" s="348"/>
      <c r="I84" s="348"/>
      <c r="J84" s="348"/>
      <c r="K84" s="348"/>
      <c r="L84" s="348"/>
      <c r="M84" s="306"/>
      <c r="N84" s="306"/>
      <c r="O84" s="306"/>
      <c r="P84" s="306"/>
      <c r="Q84" s="306"/>
      <c r="R84" s="306"/>
      <c r="S84" s="306"/>
      <c r="T84" s="306"/>
      <c r="U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47" t="s">
        <v>11</v>
      </c>
      <c r="G85" s="347"/>
      <c r="H85" s="348"/>
      <c r="I85" s="348"/>
      <c r="J85" s="348"/>
      <c r="K85" s="348"/>
      <c r="L85" s="348"/>
      <c r="M85" s="306"/>
      <c r="N85" s="306"/>
      <c r="O85" s="306"/>
      <c r="P85" s="306"/>
      <c r="Q85" s="306"/>
      <c r="R85" s="306"/>
      <c r="S85" s="306"/>
      <c r="T85" s="306"/>
      <c r="U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47" t="s">
        <v>11</v>
      </c>
      <c r="G86" s="347"/>
      <c r="H86" s="348"/>
      <c r="I86" s="348"/>
      <c r="J86" s="348"/>
      <c r="K86" s="348"/>
      <c r="L86" s="348"/>
      <c r="M86" s="306"/>
      <c r="N86" s="306"/>
      <c r="O86" s="306"/>
      <c r="P86" s="306"/>
      <c r="Q86" s="306"/>
      <c r="R86" s="306"/>
      <c r="S86" s="306"/>
      <c r="T86" s="306"/>
      <c r="U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47" t="s">
        <v>11</v>
      </c>
      <c r="G87" s="347"/>
      <c r="H87" s="348"/>
      <c r="I87" s="348"/>
      <c r="J87" s="348"/>
      <c r="K87" s="348"/>
      <c r="L87" s="348"/>
      <c r="M87" s="306"/>
      <c r="N87" s="306"/>
      <c r="O87" s="306"/>
      <c r="P87" s="306"/>
      <c r="Q87" s="306"/>
      <c r="R87" s="306"/>
      <c r="S87" s="306"/>
      <c r="T87" s="306"/>
      <c r="U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47" t="s">
        <v>11</v>
      </c>
      <c r="G88" s="347"/>
      <c r="H88" s="348"/>
      <c r="I88" s="348"/>
      <c r="J88" s="348"/>
      <c r="K88" s="348"/>
      <c r="L88" s="348"/>
      <c r="M88" s="306"/>
      <c r="N88" s="306"/>
      <c r="O88" s="306"/>
      <c r="P88" s="306"/>
      <c r="Q88" s="306"/>
      <c r="R88" s="306"/>
      <c r="S88" s="306"/>
      <c r="T88" s="306"/>
      <c r="U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47" t="s">
        <v>11</v>
      </c>
      <c r="G89" s="347"/>
      <c r="H89" s="348"/>
      <c r="I89" s="348"/>
      <c r="J89" s="348"/>
      <c r="K89" s="348"/>
      <c r="L89" s="348"/>
      <c r="M89" s="306"/>
      <c r="N89" s="306"/>
      <c r="O89" s="306"/>
      <c r="P89" s="306"/>
      <c r="Q89" s="306"/>
      <c r="R89" s="306"/>
      <c r="S89" s="306"/>
      <c r="T89" s="306"/>
      <c r="U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47" t="s">
        <v>11</v>
      </c>
      <c r="G90" s="347"/>
      <c r="H90" s="348"/>
      <c r="I90" s="348"/>
      <c r="J90" s="348"/>
      <c r="K90" s="348"/>
      <c r="L90" s="348"/>
      <c r="M90" s="306"/>
      <c r="N90" s="306"/>
      <c r="O90" s="306"/>
      <c r="P90" s="306"/>
      <c r="Q90" s="306"/>
      <c r="R90" s="306"/>
      <c r="S90" s="306"/>
      <c r="T90" s="306"/>
      <c r="U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47" t="s">
        <v>11</v>
      </c>
      <c r="G91" s="347"/>
      <c r="H91" s="348"/>
      <c r="I91" s="348"/>
      <c r="J91" s="348"/>
      <c r="K91" s="348"/>
      <c r="L91" s="348"/>
      <c r="M91" s="306"/>
      <c r="N91" s="306"/>
      <c r="O91" s="306"/>
      <c r="P91" s="306"/>
      <c r="Q91" s="306"/>
      <c r="R91" s="306"/>
      <c r="S91" s="306"/>
      <c r="T91" s="306"/>
      <c r="U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47" t="s">
        <v>11</v>
      </c>
      <c r="G92" s="347"/>
      <c r="H92" s="348"/>
      <c r="I92" s="348"/>
      <c r="J92" s="348"/>
      <c r="K92" s="348"/>
      <c r="L92" s="348"/>
      <c r="M92" s="306"/>
      <c r="N92" s="306"/>
      <c r="O92" s="306"/>
      <c r="P92" s="306"/>
      <c r="Q92" s="306"/>
      <c r="R92" s="306"/>
      <c r="S92" s="306"/>
      <c r="T92" s="306"/>
      <c r="U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7" t="s">
        <v>11</v>
      </c>
      <c r="G93" s="347"/>
      <c r="H93" s="348"/>
      <c r="I93" s="348"/>
      <c r="J93" s="348"/>
      <c r="K93" s="348"/>
      <c r="L93" s="348"/>
      <c r="M93" s="306"/>
      <c r="N93" s="306"/>
      <c r="O93" s="306"/>
      <c r="P93" s="306"/>
      <c r="Q93" s="306"/>
      <c r="R93" s="306"/>
      <c r="S93" s="306"/>
      <c r="T93" s="306"/>
      <c r="U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47" t="s">
        <v>11</v>
      </c>
      <c r="G94" s="347"/>
      <c r="H94" s="348"/>
      <c r="I94" s="348"/>
      <c r="J94" s="348"/>
      <c r="K94" s="348"/>
      <c r="L94" s="348"/>
      <c r="M94" s="306"/>
      <c r="N94" s="306"/>
      <c r="O94" s="306"/>
      <c r="P94" s="306"/>
      <c r="Q94" s="306"/>
      <c r="R94" s="306"/>
      <c r="S94" s="306"/>
      <c r="T94" s="306"/>
      <c r="U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47" t="s">
        <v>11</v>
      </c>
      <c r="G95" s="347"/>
      <c r="H95" s="348"/>
      <c r="I95" s="348"/>
      <c r="J95" s="348"/>
      <c r="K95" s="348"/>
      <c r="L95" s="348"/>
      <c r="M95" s="306"/>
      <c r="N95" s="306"/>
      <c r="O95" s="306"/>
      <c r="P95" s="306"/>
      <c r="Q95" s="306"/>
      <c r="R95" s="306"/>
      <c r="S95" s="306"/>
      <c r="T95" s="306"/>
      <c r="U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47" t="s">
        <v>11</v>
      </c>
      <c r="G96" s="347"/>
      <c r="H96" s="348"/>
      <c r="I96" s="348"/>
      <c r="J96" s="348"/>
      <c r="K96" s="348"/>
      <c r="L96" s="348"/>
      <c r="M96" s="306"/>
      <c r="N96" s="306"/>
      <c r="O96" s="306"/>
      <c r="P96" s="306"/>
      <c r="Q96" s="306"/>
      <c r="R96" s="306"/>
      <c r="S96" s="306"/>
      <c r="T96" s="306"/>
      <c r="U96" s="306"/>
    </row>
    <row r="97" ht="62.25" customHeight="1">
      <c r="A97" s="40"/>
      <c r="B97" s="343" t="str">
        <f>Résultats!B98</f>
        <v>12.3</v>
      </c>
      <c r="C97" s="327" t="str">
        <f>Résultats!C98</f>
        <v>AA</v>
      </c>
      <c r="D97" s="327">
        <f>Résultats!E98</f>
        <v>0</v>
      </c>
      <c r="E97" s="339" t="str">
        <f>Résultats!F98</f>
        <v xml:space="preserve">La page « plan du site » est-elle pertinente ?</v>
      </c>
      <c r="F97" s="347" t="s">
        <v>11</v>
      </c>
      <c r="G97" s="347"/>
      <c r="H97" s="348"/>
      <c r="I97" s="348"/>
      <c r="J97" s="348"/>
      <c r="K97" s="348"/>
      <c r="L97" s="348"/>
      <c r="M97" s="306"/>
      <c r="N97" s="306"/>
      <c r="O97" s="306"/>
      <c r="P97" s="306"/>
      <c r="Q97" s="306"/>
      <c r="R97" s="306"/>
      <c r="S97" s="306"/>
      <c r="T97" s="306"/>
      <c r="U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47" t="s">
        <v>11</v>
      </c>
      <c r="G98" s="347"/>
      <c r="H98" s="348"/>
      <c r="I98" s="348"/>
      <c r="J98" s="348"/>
      <c r="K98" s="348"/>
      <c r="L98" s="348"/>
      <c r="M98" s="306"/>
      <c r="N98" s="306"/>
      <c r="O98" s="306"/>
      <c r="P98" s="306"/>
      <c r="Q98" s="306"/>
      <c r="R98" s="306"/>
      <c r="S98" s="306"/>
      <c r="T98" s="306"/>
      <c r="U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47" t="s">
        <v>11</v>
      </c>
      <c r="G99" s="347"/>
      <c r="H99" s="348"/>
      <c r="I99" s="348"/>
      <c r="J99" s="348"/>
      <c r="K99" s="348"/>
      <c r="L99" s="348"/>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47" t="s">
        <v>8</v>
      </c>
      <c r="G100" s="347"/>
      <c r="H100" s="348"/>
      <c r="I100" s="348"/>
      <c r="J100" s="348"/>
      <c r="K100" s="348"/>
      <c r="L100" s="348"/>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47" t="s">
        <v>11</v>
      </c>
      <c r="G101" s="347"/>
      <c r="H101" s="348"/>
      <c r="I101" s="348"/>
      <c r="J101" s="348"/>
      <c r="K101" s="348"/>
      <c r="L101" s="348"/>
      <c r="M101" s="306"/>
      <c r="N101" s="306"/>
      <c r="O101" s="306"/>
      <c r="P101" s="306"/>
      <c r="Q101" s="306"/>
      <c r="R101" s="306"/>
      <c r="S101" s="306"/>
      <c r="T101" s="306"/>
      <c r="U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47" t="s">
        <v>8</v>
      </c>
      <c r="G102" s="347"/>
      <c r="H102" s="348"/>
      <c r="I102" s="348"/>
      <c r="J102" s="348"/>
      <c r="K102" s="348"/>
      <c r="L102" s="348"/>
      <c r="M102" s="306"/>
      <c r="N102" s="306"/>
      <c r="O102" s="306"/>
      <c r="P102" s="306"/>
      <c r="Q102" s="306"/>
      <c r="R102" s="306"/>
      <c r="S102" s="306"/>
      <c r="T102" s="306"/>
      <c r="U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47" t="s">
        <v>8</v>
      </c>
      <c r="G103" s="347"/>
      <c r="H103" s="348"/>
      <c r="I103" s="348"/>
      <c r="J103" s="348"/>
      <c r="K103" s="348"/>
      <c r="L103" s="348"/>
      <c r="M103" s="306"/>
      <c r="N103" s="306"/>
      <c r="O103" s="306"/>
      <c r="P103" s="306"/>
      <c r="Q103" s="306"/>
      <c r="R103" s="306"/>
      <c r="S103" s="306"/>
      <c r="T103" s="306"/>
      <c r="U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47" t="s">
        <v>11</v>
      </c>
      <c r="G104" s="347"/>
      <c r="H104" s="348"/>
      <c r="I104" s="348"/>
      <c r="J104" s="348"/>
      <c r="K104" s="348"/>
      <c r="L104" s="348"/>
      <c r="M104" s="306"/>
      <c r="N104" s="306"/>
      <c r="O104" s="306"/>
      <c r="P104" s="306"/>
      <c r="Q104" s="306"/>
      <c r="R104" s="306"/>
      <c r="S104" s="306"/>
      <c r="T104" s="306"/>
      <c r="U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47" t="s">
        <v>11</v>
      </c>
      <c r="G105" s="347"/>
      <c r="H105" s="348"/>
      <c r="I105" s="348"/>
      <c r="J105" s="348"/>
      <c r="K105" s="348"/>
      <c r="L105" s="348"/>
      <c r="M105" s="306"/>
      <c r="N105" s="306"/>
      <c r="O105" s="306"/>
      <c r="P105" s="306"/>
      <c r="Q105" s="306"/>
      <c r="R105" s="306"/>
      <c r="S105" s="306"/>
      <c r="T105" s="306"/>
      <c r="U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47" t="s">
        <v>11</v>
      </c>
      <c r="G106" s="347"/>
      <c r="H106" s="348"/>
      <c r="I106" s="348"/>
      <c r="J106" s="348"/>
      <c r="K106" s="348"/>
      <c r="L106" s="348"/>
      <c r="M106" s="306"/>
      <c r="N106" s="306"/>
      <c r="O106" s="306"/>
      <c r="P106" s="306"/>
      <c r="Q106" s="306"/>
      <c r="R106" s="306"/>
      <c r="S106" s="306"/>
      <c r="T106" s="306"/>
      <c r="U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47" t="s">
        <v>8</v>
      </c>
      <c r="G107" s="347"/>
      <c r="H107" s="348"/>
      <c r="I107" s="348"/>
      <c r="J107" s="348"/>
      <c r="K107" s="348"/>
      <c r="L107" s="348"/>
      <c r="M107" s="306"/>
      <c r="N107" s="306"/>
      <c r="O107" s="306"/>
      <c r="P107" s="306"/>
      <c r="Q107" s="306"/>
      <c r="R107" s="306"/>
      <c r="S107" s="306"/>
      <c r="T107" s="306"/>
      <c r="U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47" t="s">
        <v>8</v>
      </c>
      <c r="G108" s="347"/>
      <c r="H108" s="348"/>
      <c r="I108" s="348"/>
      <c r="J108" s="348"/>
      <c r="K108" s="348"/>
      <c r="L108" s="348" t="s">
        <v>494</v>
      </c>
      <c r="M108" s="306"/>
      <c r="N108" s="306"/>
      <c r="O108" s="306"/>
      <c r="P108" s="306"/>
      <c r="Q108" s="306"/>
      <c r="R108" s="306"/>
      <c r="S108" s="306"/>
      <c r="T108" s="306"/>
      <c r="U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47" t="s">
        <v>8</v>
      </c>
      <c r="G109" s="347"/>
      <c r="H109" s="348"/>
      <c r="I109" s="348"/>
      <c r="J109" s="348"/>
      <c r="K109" s="348"/>
      <c r="L109" s="348"/>
      <c r="M109" s="306"/>
      <c r="N109" s="306"/>
      <c r="O109" s="306"/>
      <c r="P109" s="306"/>
      <c r="Q109" s="306"/>
      <c r="R109" s="306"/>
      <c r="S109" s="306"/>
      <c r="T109" s="306"/>
      <c r="U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47" t="s">
        <v>11</v>
      </c>
      <c r="G110" s="347"/>
      <c r="H110" s="348"/>
      <c r="I110" s="348"/>
      <c r="J110" s="348"/>
      <c r="K110" s="348"/>
      <c r="L110" s="348"/>
      <c r="M110" s="306"/>
      <c r="N110" s="306"/>
      <c r="O110" s="306"/>
      <c r="P110" s="306"/>
      <c r="Q110" s="306"/>
      <c r="R110" s="306"/>
      <c r="S110" s="306"/>
      <c r="T110" s="306"/>
      <c r="U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47" t="s">
        <v>11</v>
      </c>
      <c r="G111" s="347"/>
      <c r="H111" s="348"/>
      <c r="I111" s="348"/>
      <c r="J111" s="348"/>
      <c r="K111" s="348"/>
      <c r="L111" s="348"/>
      <c r="M111" s="306"/>
      <c r="N111" s="306"/>
      <c r="O111" s="306"/>
      <c r="P111" s="306"/>
      <c r="Q111" s="306"/>
      <c r="R111" s="306"/>
      <c r="S111" s="306"/>
      <c r="T111" s="306"/>
      <c r="U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47" t="s">
        <v>11</v>
      </c>
      <c r="G112" s="347"/>
      <c r="H112" s="348"/>
      <c r="I112" s="348"/>
      <c r="J112" s="348"/>
      <c r="K112" s="348"/>
      <c r="L112" s="348"/>
      <c r="M112" s="306"/>
      <c r="N112" s="306"/>
      <c r="O112" s="306"/>
      <c r="P112" s="306"/>
      <c r="Q112" s="306"/>
      <c r="R112" s="306"/>
      <c r="S112" s="306"/>
      <c r="T112" s="306"/>
      <c r="U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47" t="s">
        <v>11</v>
      </c>
      <c r="G113" s="347"/>
      <c r="H113" s="348"/>
      <c r="I113" s="348"/>
      <c r="J113" s="348"/>
      <c r="K113" s="348"/>
      <c r="L113" s="348"/>
      <c r="M113" s="306"/>
      <c r="N113" s="306"/>
      <c r="O113" s="306"/>
      <c r="P113" s="306"/>
      <c r="Q113" s="306"/>
      <c r="R113" s="306"/>
      <c r="S113" s="306"/>
      <c r="T113" s="306"/>
      <c r="U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47" t="s">
        <v>8</v>
      </c>
      <c r="G114" s="347"/>
      <c r="H114" s="348"/>
      <c r="I114" s="348"/>
      <c r="J114" s="348"/>
      <c r="K114" s="348"/>
      <c r="L114" s="348"/>
      <c r="M114" s="306"/>
      <c r="N114" s="306"/>
      <c r="O114" s="306"/>
      <c r="P114" s="306"/>
      <c r="Q114" s="306"/>
      <c r="R114" s="306"/>
      <c r="S114" s="306"/>
      <c r="T114" s="306"/>
      <c r="U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47" t="s">
        <v>11</v>
      </c>
      <c r="G115" s="347"/>
      <c r="H115" s="348"/>
      <c r="I115" s="348"/>
      <c r="J115" s="348"/>
      <c r="K115" s="348"/>
      <c r="L115" s="348"/>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47" t="s">
        <v>8</v>
      </c>
      <c r="G116" s="347"/>
      <c r="H116" s="348"/>
      <c r="I116" s="348"/>
      <c r="J116" s="348"/>
      <c r="K116" s="348"/>
      <c r="L116" s="348"/>
      <c r="M116" s="306"/>
      <c r="N116" s="306"/>
      <c r="O116" s="306"/>
      <c r="P116" s="306"/>
      <c r="Q116" s="306"/>
      <c r="R116" s="306"/>
      <c r="S116" s="306"/>
      <c r="T116" s="306"/>
      <c r="U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47" t="s">
        <v>11</v>
      </c>
      <c r="G117" s="347"/>
      <c r="H117" s="348"/>
      <c r="I117" s="348"/>
      <c r="J117" s="348"/>
      <c r="K117" s="348"/>
      <c r="L117" s="348"/>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8" operator="equal" id="{007500FB-00D0-4039-B29B-0016003D0051}">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18" operator="equal" id="{003F00F8-0092-418D-A624-003B00090073}">
            <xm:f>"na"</xm:f>
            <x14:dxf>
              <fill>
                <patternFill patternType="solid">
                  <fgColor rgb="FFFCE8B2"/>
                  <bgColor rgb="FFFCE8B2"/>
                </patternFill>
              </fill>
            </x14:dxf>
          </x14:cfRule>
          <xm:sqref>F1:F2 C2 F4:F11</xm:sqref>
        </x14:conditionalFormatting>
        <x14:conditionalFormatting xmlns:xm="http://schemas.microsoft.com/office/excel/2006/main">
          <x14:cfRule type="cellIs" priority="7" operator="equal" id="{000400A6-00CF-4347-BCC7-002000FE002A}">
            <xm:f>"na"</xm:f>
            <x14:dxf>
              <font/>
              <fill>
                <patternFill patternType="solid">
                  <fgColor rgb="FFFCE8B2"/>
                  <bgColor rgb="FFFCE8B2"/>
                </patternFill>
              </fill>
            </x14:dxf>
          </x14:cfRule>
          <xm:sqref>F4:F10</xm:sqref>
        </x14:conditionalFormatting>
        <x14:conditionalFormatting xmlns:xm="http://schemas.microsoft.com/office/excel/2006/main">
          <x14:cfRule type="cellIs" priority="15" operator="equal" id="{001C00FB-00C4-49CB-9FAC-00F9006C003D}">
            <xm:f>"c"</xm:f>
            <x14:dxf>
              <fill>
                <patternFill patternType="solid">
                  <fgColor rgb="FFB7E1CD"/>
                  <bgColor rgb="FFB7E1CD"/>
                </patternFill>
              </fill>
            </x14:dxf>
          </x14:cfRule>
          <xm:sqref>F11</xm:sqref>
        </x14:conditionalFormatting>
        <x14:conditionalFormatting xmlns:xm="http://schemas.microsoft.com/office/excel/2006/main">
          <x14:cfRule type="cellIs" priority="16" operator="equal" id="{005500B0-0017-42E2-B147-001C00110001}">
            <xm:f>"nc"</xm:f>
            <x14:dxf>
              <fill>
                <patternFill patternType="solid">
                  <fgColor rgb="FFF4C7C3"/>
                  <bgColor rgb="FFF4C7C3"/>
                </patternFill>
              </fill>
            </x14:dxf>
          </x14:cfRule>
          <xm:sqref>F11</xm:sqref>
        </x14:conditionalFormatting>
        <x14:conditionalFormatting xmlns:xm="http://schemas.microsoft.com/office/excel/2006/main">
          <x14:cfRule type="cellIs" priority="3" operator="equal" id="{00A700EC-007A-467D-B004-008200EB0020}">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1" operator="equal" id="{001900C4-000C-43DC-924C-0066000D0078}">
            <xm:f>"c"</xm:f>
            <x14:dxf>
              <font/>
              <fill>
                <patternFill patternType="solid">
                  <fgColor rgb="FFB7E1CD"/>
                  <bgColor rgb="FFB7E1CD"/>
                </patternFill>
              </fill>
            </x14:dxf>
          </x14:cfRule>
          <xm:sqref>F12:F117</xm:sqref>
        </x14:conditionalFormatting>
        <x14:conditionalFormatting xmlns:xm="http://schemas.microsoft.com/office/excel/2006/main">
          <x14:cfRule type="cellIs" priority="2" operator="equal" id="{0083005F-003C-4F82-89DD-004100BD0078}">
            <xm:f>"nc"</xm:f>
            <x14:dxf>
              <font/>
              <fill>
                <patternFill patternType="solid">
                  <fgColor rgb="FFF4C7C3"/>
                  <bgColor rgb="FFF4C7C3"/>
                </patternFill>
              </fill>
            </x14:dxf>
          </x14:cfRule>
          <xm:sqref>F12:F117</xm:sqref>
        </x14:conditionalFormatting>
        <x14:conditionalFormatting xmlns:xm="http://schemas.microsoft.com/office/excel/2006/main">
          <x14:cfRule type="cellIs" priority="4" operator="equal" id="{00B20085-006E-4592-9F3D-00BE007B004D}">
            <xm:f>"na"</xm:f>
            <x14:dxf>
              <font/>
              <fill>
                <patternFill patternType="solid">
                  <fgColor rgb="FFFCE8B2"/>
                  <bgColor rgb="FFFCE8B2"/>
                </patternFill>
              </fill>
            </x14:dxf>
          </x14:cfRule>
          <xm:sqref>F12:F117</xm:sqref>
        </x14:conditionalFormatting>
        <x14:conditionalFormatting xmlns:xm="http://schemas.microsoft.com/office/excel/2006/main">
          <x14:cfRule type="cellIs" priority="5" operator="equal" id="{00F9007E-004C-4881-9F2A-005F00070059}">
            <xm:f>"d"</xm:f>
            <x14:dxf>
              <fill>
                <patternFill patternType="solid">
                  <fgColor rgb="FFFFD966"/>
                  <bgColor rgb="FFFFD966"/>
                </patternFill>
              </fill>
            </x14:dxf>
          </x14:cfRule>
          <xm:sqref>G12:G117</xm:sqref>
        </x14:conditionalFormatting>
        <x14:conditionalFormatting xmlns:xm="http://schemas.microsoft.com/office/excel/2006/main">
          <x14:cfRule type="notContainsBlanks" priority="6" id="{006A004E-007D-4EF1-9A2D-00B900E50059}">
            <xm:f>LEN(TRIM(K13))&gt;0</xm:f>
            <x14:dxf>
              <fill>
                <patternFill patternType="solid">
                  <fgColor rgb="FFB7E1CD"/>
                  <bgColor rgb="FFB7E1CD"/>
                </patternFill>
              </fill>
            </x14:dxf>
          </x14:cfRule>
          <xm:sqref>K13</xm:sqref>
        </x14:conditionalFormatting>
        <x14:conditionalFormatting xmlns:xm="http://schemas.microsoft.com/office/excel/2006/main">
          <x14:cfRule type="cellIs" priority="9" operator="equal" id="{00190040-000D-47CB-9594-00AD008F003B}">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1" operator="equal" id="{00C700CD-00CD-4A6D-BF82-004800FF0088}">
            <xm:f>"C"</xm:f>
            <x14:dxf>
              <fill>
                <patternFill patternType="solid">
                  <fgColor rgb="FFB7E1CD"/>
                  <bgColor rgb="FFB7E1CD"/>
                </patternFill>
              </fill>
            </x14:dxf>
          </x14:cfRule>
          <xm:sqref>O4:R4</xm:sqref>
        </x14:conditionalFormatting>
        <x14:conditionalFormatting xmlns:xm="http://schemas.microsoft.com/office/excel/2006/main">
          <x14:cfRule type="cellIs" priority="12" operator="equal" id="{00D2004F-001C-4479-8923-009E002D00D4}">
            <xm:f>"NC"</xm:f>
            <x14:dxf>
              <fill>
                <patternFill patternType="solid">
                  <fgColor rgb="FFF4C7C3"/>
                  <bgColor rgb="FFF4C7C3"/>
                </patternFill>
              </fill>
            </x14:dxf>
          </x14:cfRule>
          <xm:sqref>O4:R4</xm:sqref>
        </x14:conditionalFormatting>
        <x14:conditionalFormatting xmlns:xm="http://schemas.microsoft.com/office/excel/2006/main">
          <x14:cfRule type="cellIs" priority="13" operator="equal" id="{00C1005D-0055-4E86-BF39-000700080001}">
            <xm:f>"NA"</xm:f>
            <x14:dxf>
              <fill>
                <patternFill patternType="solid">
                  <fgColor rgb="FFFCE8B2"/>
                  <bgColor rgb="FFFCE8B2"/>
                </patternFill>
              </fill>
            </x14:dxf>
          </x14:cfRule>
          <xm:sqref>O4:R4</xm:sqref>
        </x14:conditionalFormatting>
        <x14:conditionalFormatting xmlns:xm="http://schemas.microsoft.com/office/excel/2006/main">
          <x14:cfRule type="cellIs" priority="14" operator="equal" id="{00A000C9-00BE-4A17-A598-007E000A00E5}">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B400F2-0088-4DDF-9756-00BB001200BD}" type="list" allowBlank="1" errorStyle="stop" imeMode="noControl" operator="between" showDropDown="0" showErrorMessage="1" showInputMessage="0">
          <x14:formula1>
            <xm:f>"nt,na,c,nc"</xm:f>
          </x14:formula1>
          <xm:sqref>F12:F117</xm:sqref>
        </x14:dataValidation>
        <x14:dataValidation xr:uid="{00AE0000-0058-46AC-921B-0009009000B5}" type="list" allowBlank="1" errorStyle="stop" imeMode="noControl" operator="between" showDropDown="0" showErrorMessage="0" showInputMessage="0">
          <x14:formula1>
            <xm:f>"d"</xm:f>
          </x14:formula1>
          <xm:sqref>G12:G117</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441406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8.5546875"/>
  </cols>
  <sheetData>
    <row r="1" ht="0.75" customHeight="1">
      <c r="A1" s="305"/>
      <c r="B1" s="306"/>
      <c r="C1" s="306"/>
      <c r="D1" s="306"/>
      <c r="E1" s="306"/>
      <c r="F1" s="306"/>
      <c r="G1" s="306"/>
      <c r="H1" s="306"/>
      <c r="I1" s="306"/>
      <c r="J1" s="306"/>
      <c r="K1" s="306"/>
      <c r="L1" s="306"/>
      <c r="M1" s="350"/>
      <c r="N1" s="350"/>
      <c r="O1" s="350"/>
      <c r="P1" s="350"/>
      <c r="Q1" s="350"/>
      <c r="R1" s="350"/>
      <c r="S1" s="350"/>
      <c r="T1" s="350"/>
      <c r="U1" s="350"/>
    </row>
    <row r="2" ht="16.5" customHeight="1">
      <c r="A2" s="308"/>
      <c r="B2" s="309" t="str">
        <f>F4</f>
        <v>P05</v>
      </c>
      <c r="C2" s="310">
        <f>Echantillon!C17</f>
        <v>0</v>
      </c>
      <c r="D2" s="311"/>
      <c r="E2" s="311"/>
      <c r="F2" s="312"/>
      <c r="G2" s="313"/>
      <c r="H2" s="313"/>
      <c r="I2" s="313"/>
      <c r="J2" s="313"/>
      <c r="K2" s="314"/>
      <c r="L2" s="314"/>
      <c r="M2" s="351"/>
      <c r="N2" s="351"/>
      <c r="O2" s="350"/>
      <c r="P2" s="350"/>
      <c r="Q2" s="350"/>
      <c r="R2" s="350"/>
      <c r="S2" s="350"/>
      <c r="T2" s="350"/>
      <c r="U2" s="350"/>
    </row>
    <row r="3" ht="18.75" customHeight="1">
      <c r="A3" s="308"/>
      <c r="B3" s="309" t="s">
        <v>468</v>
      </c>
      <c r="C3" s="316" t="str">
        <f>HYPERLINK(Echantillon!D17)</f>
        <v/>
      </c>
      <c r="D3" s="56"/>
      <c r="E3" s="56"/>
      <c r="F3" s="56"/>
      <c r="G3" s="313"/>
      <c r="H3" s="313"/>
      <c r="I3" s="313"/>
      <c r="J3" s="313"/>
      <c r="K3" s="313"/>
      <c r="L3" s="313"/>
      <c r="M3" s="350"/>
      <c r="N3" s="350"/>
      <c r="O3" s="350"/>
      <c r="P3" s="350"/>
      <c r="Q3" s="350"/>
      <c r="R3" s="350"/>
      <c r="S3" s="350"/>
      <c r="T3" s="350"/>
      <c r="U3" s="350"/>
    </row>
    <row r="4" ht="16.5" customHeight="1">
      <c r="A4" s="305"/>
      <c r="B4" s="317" t="s">
        <v>125</v>
      </c>
      <c r="C4" s="318" t="s">
        <v>469</v>
      </c>
      <c r="D4" s="318" t="s">
        <v>128</v>
      </c>
      <c r="E4" s="319" t="s">
        <v>129</v>
      </c>
      <c r="F4" s="319" t="str">
        <f>Echantillon!B17</f>
        <v>P05</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21">O5+P5</f>
        <v>0</v>
      </c>
      <c r="T5" s="329" t="str">
        <f t="shared" ref="T5:T7" si="122">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21"/>
        <v>0</v>
      </c>
      <c r="T6" s="329" t="str">
        <f t="shared" si="122"/>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21"/>
        <v>0</v>
      </c>
      <c r="T7" s="329" t="str">
        <f t="shared" si="122"/>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23">SUM(O5:O7)</f>
        <v>0</v>
      </c>
      <c r="P8" s="332">
        <f t="shared" si="123"/>
        <v>0</v>
      </c>
      <c r="Q8" s="332">
        <f t="shared" si="123"/>
        <v>0</v>
      </c>
      <c r="R8" s="332">
        <f t="shared" si="123"/>
        <v>106</v>
      </c>
      <c r="S8" s="333">
        <f t="shared" si="123"/>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50"/>
      <c r="N11" s="350"/>
      <c r="O11" s="350"/>
      <c r="P11" s="350"/>
      <c r="Q11" s="350"/>
      <c r="R11" s="350"/>
      <c r="S11" s="350"/>
      <c r="T11" s="350"/>
      <c r="U11" s="350"/>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50"/>
      <c r="N12" s="350"/>
      <c r="O12" s="350"/>
      <c r="P12" s="350"/>
      <c r="Q12" s="350"/>
      <c r="R12" s="350"/>
      <c r="S12" s="350"/>
      <c r="T12" s="350"/>
      <c r="U12" s="350"/>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50"/>
      <c r="N13" s="350"/>
      <c r="O13" s="350"/>
      <c r="P13" s="350"/>
      <c r="Q13" s="350"/>
      <c r="R13" s="350"/>
      <c r="S13" s="350"/>
      <c r="T13" s="350"/>
      <c r="U13" s="350"/>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50"/>
      <c r="N14" s="350"/>
      <c r="O14" s="350"/>
      <c r="P14" s="350"/>
      <c r="Q14" s="350"/>
      <c r="R14" s="350"/>
      <c r="S14" s="350"/>
      <c r="T14" s="350"/>
      <c r="U14" s="350"/>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50"/>
      <c r="N15" s="350"/>
      <c r="O15" s="350"/>
      <c r="P15" s="350"/>
      <c r="Q15" s="350"/>
      <c r="R15" s="350"/>
      <c r="S15" s="350"/>
      <c r="T15" s="350"/>
      <c r="U15" s="350"/>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50"/>
      <c r="N16" s="350"/>
      <c r="O16" s="350"/>
      <c r="P16" s="350"/>
      <c r="Q16" s="350"/>
      <c r="R16" s="350"/>
      <c r="S16" s="350"/>
      <c r="T16" s="350"/>
      <c r="U16" s="350"/>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50"/>
      <c r="N17" s="350"/>
      <c r="O17" s="350"/>
      <c r="P17" s="350"/>
      <c r="Q17" s="350"/>
      <c r="R17" s="350"/>
      <c r="S17" s="350"/>
      <c r="T17" s="350"/>
      <c r="U17" s="350"/>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52"/>
      <c r="N18" s="352"/>
      <c r="O18" s="352"/>
      <c r="P18" s="352"/>
      <c r="Q18" s="352"/>
      <c r="R18" s="352"/>
      <c r="S18" s="352"/>
      <c r="T18" s="352"/>
      <c r="U18" s="352"/>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53"/>
      <c r="N19" s="353"/>
      <c r="O19" s="353"/>
      <c r="P19" s="353"/>
      <c r="Q19" s="353"/>
      <c r="R19" s="353"/>
      <c r="S19" s="354"/>
      <c r="T19" s="350"/>
      <c r="U19" s="350"/>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50"/>
      <c r="N20" s="350"/>
      <c r="O20" s="350"/>
      <c r="P20" s="350"/>
      <c r="Q20" s="350"/>
      <c r="R20" s="350"/>
      <c r="S20" s="350"/>
      <c r="T20" s="350"/>
      <c r="U20" s="350"/>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50"/>
      <c r="N21" s="350"/>
      <c r="O21" s="350"/>
      <c r="P21" s="350"/>
      <c r="Q21" s="350"/>
      <c r="R21" s="350"/>
      <c r="S21" s="350"/>
      <c r="T21" s="350"/>
      <c r="U21" s="350"/>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50"/>
      <c r="N22" s="350"/>
      <c r="O22" s="350"/>
      <c r="P22" s="350"/>
      <c r="Q22" s="350"/>
      <c r="R22" s="350"/>
      <c r="S22" s="350"/>
      <c r="T22" s="350"/>
      <c r="U22" s="350"/>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50"/>
      <c r="N23" s="350"/>
      <c r="O23" s="350"/>
      <c r="P23" s="350"/>
      <c r="Q23" s="350"/>
      <c r="R23" s="350"/>
      <c r="S23" s="350"/>
      <c r="T23" s="350"/>
      <c r="U23" s="350"/>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50"/>
      <c r="N24" s="350"/>
      <c r="O24" s="350"/>
      <c r="P24" s="350"/>
      <c r="Q24" s="350"/>
      <c r="R24" s="350"/>
      <c r="S24" s="350"/>
      <c r="T24" s="350"/>
      <c r="U24" s="350"/>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50"/>
      <c r="N25" s="350"/>
      <c r="O25" s="350"/>
      <c r="P25" s="350"/>
      <c r="Q25" s="350"/>
      <c r="R25" s="350"/>
      <c r="S25" s="350"/>
      <c r="T25" s="350"/>
      <c r="U25" s="350"/>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50"/>
      <c r="N26" s="350"/>
      <c r="O26" s="350"/>
      <c r="P26" s="350"/>
      <c r="Q26" s="350"/>
      <c r="R26" s="350"/>
      <c r="S26" s="350"/>
      <c r="T26" s="350"/>
      <c r="U26" s="350"/>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50"/>
      <c r="N27" s="350"/>
      <c r="O27" s="350"/>
      <c r="P27" s="350"/>
      <c r="Q27" s="350"/>
      <c r="R27" s="350"/>
      <c r="S27" s="350"/>
      <c r="T27" s="350"/>
      <c r="U27" s="350"/>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50"/>
      <c r="N28" s="350"/>
      <c r="O28" s="350"/>
      <c r="P28" s="350"/>
      <c r="Q28" s="350"/>
      <c r="R28" s="350"/>
      <c r="S28" s="350"/>
      <c r="T28" s="350"/>
      <c r="U28" s="350"/>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50"/>
      <c r="N29" s="350"/>
      <c r="O29" s="350"/>
      <c r="P29" s="350"/>
      <c r="Q29" s="350"/>
      <c r="R29" s="350"/>
      <c r="S29" s="350"/>
      <c r="T29" s="350"/>
      <c r="U29" s="350"/>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50"/>
      <c r="N30" s="350"/>
      <c r="O30" s="350"/>
      <c r="P30" s="350"/>
      <c r="Q30" s="350"/>
      <c r="R30" s="350"/>
      <c r="S30" s="350"/>
      <c r="T30" s="350"/>
      <c r="U30" s="350"/>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50"/>
      <c r="N31" s="350"/>
      <c r="O31" s="350"/>
      <c r="P31" s="350"/>
      <c r="Q31" s="350"/>
      <c r="R31" s="350"/>
      <c r="S31" s="350"/>
      <c r="T31" s="350"/>
      <c r="U31" s="350"/>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50"/>
      <c r="N32" s="350"/>
      <c r="O32" s="350"/>
      <c r="P32" s="350"/>
      <c r="Q32" s="350"/>
      <c r="R32" s="350"/>
      <c r="S32" s="350"/>
      <c r="T32" s="350"/>
      <c r="U32" s="350"/>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50"/>
      <c r="N33" s="350"/>
      <c r="O33" s="350"/>
      <c r="P33" s="350"/>
      <c r="Q33" s="350"/>
      <c r="R33" s="350"/>
      <c r="S33" s="350"/>
      <c r="T33" s="350"/>
      <c r="U33" s="350"/>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50"/>
      <c r="N34" s="350"/>
      <c r="O34" s="350"/>
      <c r="P34" s="350"/>
      <c r="Q34" s="350"/>
      <c r="R34" s="350"/>
      <c r="S34" s="350"/>
      <c r="T34" s="350"/>
      <c r="U34" s="350"/>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50"/>
      <c r="N35" s="350"/>
      <c r="O35" s="350"/>
      <c r="P35" s="350"/>
      <c r="Q35" s="350"/>
      <c r="R35" s="350"/>
      <c r="S35" s="350"/>
      <c r="T35" s="350"/>
      <c r="U35" s="350"/>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50"/>
      <c r="N36" s="350"/>
      <c r="O36" s="350"/>
      <c r="P36" s="350"/>
      <c r="Q36" s="350"/>
      <c r="R36" s="350"/>
      <c r="S36" s="350"/>
      <c r="T36" s="350"/>
      <c r="U36" s="350"/>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50"/>
      <c r="N37" s="350"/>
      <c r="O37" s="350"/>
      <c r="P37" s="350"/>
      <c r="Q37" s="350"/>
      <c r="R37" s="350"/>
      <c r="S37" s="350"/>
      <c r="T37" s="350"/>
      <c r="U37" s="350"/>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50"/>
      <c r="N38" s="350"/>
      <c r="O38" s="350"/>
      <c r="P38" s="350"/>
      <c r="Q38" s="350"/>
      <c r="R38" s="350"/>
      <c r="S38" s="350"/>
      <c r="T38" s="350"/>
      <c r="U38" s="350"/>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50"/>
      <c r="N39" s="350"/>
      <c r="O39" s="350"/>
      <c r="P39" s="350"/>
      <c r="Q39" s="350"/>
      <c r="R39" s="350"/>
      <c r="S39" s="350"/>
      <c r="T39" s="350"/>
      <c r="U39" s="350"/>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50"/>
      <c r="N40" s="350"/>
      <c r="O40" s="350"/>
      <c r="P40" s="350"/>
      <c r="Q40" s="350"/>
      <c r="R40" s="350"/>
      <c r="S40" s="350"/>
      <c r="T40" s="350"/>
      <c r="U40" s="350"/>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50"/>
      <c r="N41" s="350"/>
      <c r="O41" s="350"/>
      <c r="P41" s="350"/>
      <c r="Q41" s="350"/>
      <c r="R41" s="350"/>
      <c r="S41" s="350"/>
      <c r="T41" s="350"/>
      <c r="U41" s="350"/>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50"/>
      <c r="N42" s="350"/>
      <c r="O42" s="350"/>
      <c r="P42" s="350"/>
      <c r="Q42" s="350"/>
      <c r="R42" s="350"/>
      <c r="S42" s="350"/>
      <c r="T42" s="350"/>
      <c r="U42" s="350"/>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50"/>
      <c r="N43" s="350"/>
      <c r="O43" s="350"/>
      <c r="P43" s="350"/>
      <c r="Q43" s="350"/>
      <c r="R43" s="350"/>
      <c r="S43" s="350"/>
      <c r="T43" s="350"/>
      <c r="U43" s="350"/>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50"/>
      <c r="N44" s="350"/>
      <c r="O44" s="350"/>
      <c r="P44" s="350"/>
      <c r="Q44" s="350"/>
      <c r="R44" s="350"/>
      <c r="S44" s="350"/>
      <c r="T44" s="350"/>
      <c r="U44" s="350"/>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50"/>
      <c r="N45" s="350"/>
      <c r="O45" s="350"/>
      <c r="P45" s="350"/>
      <c r="Q45" s="350"/>
      <c r="R45" s="350"/>
      <c r="S45" s="350"/>
      <c r="T45" s="350"/>
      <c r="U45" s="350"/>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50"/>
      <c r="N46" s="350"/>
      <c r="O46" s="350"/>
      <c r="P46" s="350"/>
      <c r="Q46" s="350"/>
      <c r="R46" s="350"/>
      <c r="S46" s="350"/>
      <c r="T46" s="350"/>
      <c r="U46" s="350"/>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50"/>
      <c r="N47" s="350"/>
      <c r="O47" s="350"/>
      <c r="P47" s="350"/>
      <c r="Q47" s="350"/>
      <c r="R47" s="350"/>
      <c r="S47" s="350"/>
      <c r="T47" s="350"/>
      <c r="U47" s="350"/>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50"/>
      <c r="N48" s="350"/>
      <c r="O48" s="350"/>
      <c r="P48" s="350"/>
      <c r="Q48" s="350"/>
      <c r="R48" s="350"/>
      <c r="S48" s="350"/>
      <c r="T48" s="350"/>
      <c r="U48" s="350"/>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50"/>
      <c r="N49" s="350"/>
      <c r="O49" s="350"/>
      <c r="P49" s="350"/>
      <c r="Q49" s="350"/>
      <c r="R49" s="350"/>
      <c r="S49" s="350"/>
      <c r="T49" s="350"/>
      <c r="U49" s="350"/>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50"/>
      <c r="N50" s="350"/>
      <c r="O50" s="350"/>
      <c r="P50" s="350"/>
      <c r="Q50" s="350"/>
      <c r="R50" s="350"/>
      <c r="S50" s="350"/>
      <c r="T50" s="350"/>
      <c r="U50" s="350"/>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50"/>
      <c r="N51" s="350"/>
      <c r="O51" s="350"/>
      <c r="P51" s="350"/>
      <c r="Q51" s="350"/>
      <c r="R51" s="350"/>
      <c r="S51" s="350"/>
      <c r="T51" s="350"/>
      <c r="U51" s="350"/>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50"/>
      <c r="N52" s="350"/>
      <c r="O52" s="350"/>
      <c r="P52" s="350"/>
      <c r="Q52" s="350"/>
      <c r="R52" s="350"/>
      <c r="S52" s="350"/>
      <c r="T52" s="350"/>
      <c r="U52" s="350"/>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50"/>
      <c r="N53" s="350"/>
      <c r="O53" s="350"/>
      <c r="P53" s="350"/>
      <c r="Q53" s="350"/>
      <c r="R53" s="350"/>
      <c r="S53" s="350"/>
      <c r="T53" s="350"/>
      <c r="U53" s="350"/>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50"/>
      <c r="N54" s="350"/>
      <c r="O54" s="350"/>
      <c r="P54" s="350"/>
      <c r="Q54" s="350"/>
      <c r="R54" s="350"/>
      <c r="S54" s="350"/>
      <c r="T54" s="350"/>
      <c r="U54" s="350"/>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50"/>
      <c r="N55" s="350"/>
      <c r="O55" s="350"/>
      <c r="P55" s="350"/>
      <c r="Q55" s="350"/>
      <c r="R55" s="350"/>
      <c r="S55" s="350"/>
      <c r="T55" s="350"/>
      <c r="U55" s="350"/>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50"/>
      <c r="N56" s="350"/>
      <c r="O56" s="350"/>
      <c r="P56" s="350"/>
      <c r="Q56" s="350"/>
      <c r="R56" s="350"/>
      <c r="S56" s="350"/>
      <c r="T56" s="350"/>
      <c r="U56" s="350"/>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50"/>
      <c r="N57" s="350"/>
      <c r="O57" s="350"/>
      <c r="P57" s="350"/>
      <c r="Q57" s="350"/>
      <c r="R57" s="350"/>
      <c r="S57" s="350"/>
      <c r="T57" s="350"/>
      <c r="U57" s="350"/>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50"/>
      <c r="N58" s="350"/>
      <c r="O58" s="350"/>
      <c r="P58" s="350"/>
      <c r="Q58" s="350"/>
      <c r="R58" s="350"/>
      <c r="S58" s="350"/>
      <c r="T58" s="350"/>
      <c r="U58" s="350"/>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50"/>
      <c r="N59" s="350"/>
      <c r="O59" s="350"/>
      <c r="P59" s="350"/>
      <c r="Q59" s="350"/>
      <c r="R59" s="350"/>
      <c r="S59" s="350"/>
      <c r="T59" s="350"/>
      <c r="U59" s="350"/>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50"/>
      <c r="N60" s="350"/>
      <c r="O60" s="350"/>
      <c r="P60" s="350"/>
      <c r="Q60" s="350"/>
      <c r="R60" s="350"/>
      <c r="S60" s="350"/>
      <c r="T60" s="350"/>
      <c r="U60" s="350"/>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50"/>
      <c r="N61" s="350"/>
      <c r="O61" s="350"/>
      <c r="P61" s="350"/>
      <c r="Q61" s="350"/>
      <c r="R61" s="350"/>
      <c r="S61" s="350"/>
      <c r="T61" s="350"/>
      <c r="U61" s="350"/>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50"/>
      <c r="N62" s="350"/>
      <c r="O62" s="350"/>
      <c r="P62" s="350"/>
      <c r="Q62" s="350"/>
      <c r="R62" s="350"/>
      <c r="S62" s="350"/>
      <c r="T62" s="350"/>
      <c r="U62" s="350"/>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50"/>
      <c r="N63" s="350"/>
      <c r="O63" s="350"/>
      <c r="P63" s="350"/>
      <c r="Q63" s="350"/>
      <c r="R63" s="350"/>
      <c r="S63" s="350"/>
      <c r="T63" s="350"/>
      <c r="U63" s="350"/>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50"/>
      <c r="N64" s="350"/>
      <c r="O64" s="350"/>
      <c r="P64" s="350"/>
      <c r="Q64" s="350"/>
      <c r="R64" s="350"/>
      <c r="S64" s="350"/>
      <c r="T64" s="350"/>
      <c r="U64" s="350"/>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50"/>
      <c r="N65" s="350"/>
      <c r="O65" s="350"/>
      <c r="P65" s="350"/>
      <c r="Q65" s="350"/>
      <c r="R65" s="350"/>
      <c r="S65" s="350"/>
      <c r="T65" s="350"/>
      <c r="U65" s="350"/>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50"/>
      <c r="N66" s="350"/>
      <c r="O66" s="350"/>
      <c r="P66" s="350"/>
      <c r="Q66" s="350"/>
      <c r="R66" s="350"/>
      <c r="S66" s="350"/>
      <c r="T66" s="350"/>
      <c r="U66" s="350"/>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50"/>
      <c r="N67" s="350"/>
      <c r="O67" s="350"/>
      <c r="P67" s="350"/>
      <c r="Q67" s="350"/>
      <c r="R67" s="350"/>
      <c r="S67" s="350"/>
      <c r="T67" s="350"/>
      <c r="U67" s="350"/>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50"/>
      <c r="N68" s="350"/>
      <c r="O68" s="350"/>
      <c r="P68" s="350"/>
      <c r="Q68" s="350"/>
      <c r="R68" s="350"/>
      <c r="S68" s="350"/>
      <c r="T68" s="350"/>
      <c r="U68" s="350"/>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50"/>
      <c r="N69" s="350"/>
      <c r="O69" s="350"/>
      <c r="P69" s="350"/>
      <c r="Q69" s="350"/>
      <c r="R69" s="350"/>
      <c r="S69" s="350"/>
      <c r="T69" s="350"/>
      <c r="U69" s="350"/>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50"/>
      <c r="N70" s="350"/>
      <c r="O70" s="350"/>
      <c r="P70" s="350"/>
      <c r="Q70" s="350"/>
      <c r="R70" s="350"/>
      <c r="S70" s="350"/>
      <c r="T70" s="350"/>
      <c r="U70" s="350"/>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50"/>
      <c r="N71" s="350"/>
      <c r="O71" s="350"/>
      <c r="P71" s="350"/>
      <c r="Q71" s="350"/>
      <c r="R71" s="350"/>
      <c r="S71" s="350"/>
      <c r="T71" s="350"/>
      <c r="U71" s="350"/>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50"/>
      <c r="N72" s="350"/>
      <c r="O72" s="350"/>
      <c r="P72" s="350"/>
      <c r="Q72" s="350"/>
      <c r="R72" s="350"/>
      <c r="S72" s="350"/>
      <c r="T72" s="350"/>
      <c r="U72" s="350"/>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50"/>
      <c r="N73" s="350"/>
      <c r="O73" s="350"/>
      <c r="P73" s="350"/>
      <c r="Q73" s="350"/>
      <c r="R73" s="350"/>
      <c r="S73" s="350"/>
      <c r="T73" s="350"/>
      <c r="U73" s="350"/>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50"/>
      <c r="N74" s="350"/>
      <c r="O74" s="350"/>
      <c r="P74" s="350"/>
      <c r="Q74" s="350"/>
      <c r="R74" s="350"/>
      <c r="S74" s="350"/>
      <c r="T74" s="350"/>
      <c r="U74" s="350"/>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50"/>
      <c r="N75" s="350"/>
      <c r="O75" s="350"/>
      <c r="P75" s="350"/>
      <c r="Q75" s="350"/>
      <c r="R75" s="350"/>
      <c r="S75" s="350"/>
      <c r="T75" s="350"/>
      <c r="U75" s="350"/>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50"/>
      <c r="N76" s="350"/>
      <c r="O76" s="350"/>
      <c r="P76" s="350"/>
      <c r="Q76" s="350"/>
      <c r="R76" s="350"/>
      <c r="S76" s="350"/>
      <c r="T76" s="350"/>
      <c r="U76" s="350"/>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50"/>
      <c r="N77" s="350"/>
      <c r="O77" s="350"/>
      <c r="P77" s="350"/>
      <c r="Q77" s="350"/>
      <c r="R77" s="350"/>
      <c r="S77" s="350"/>
      <c r="T77" s="350"/>
      <c r="U77" s="350"/>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50"/>
      <c r="N78" s="350"/>
      <c r="O78" s="350"/>
      <c r="P78" s="350"/>
      <c r="Q78" s="350"/>
      <c r="R78" s="350"/>
      <c r="S78" s="350"/>
      <c r="T78" s="350"/>
      <c r="U78" s="350"/>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50"/>
      <c r="N79" s="350"/>
      <c r="O79" s="350"/>
      <c r="P79" s="350"/>
      <c r="Q79" s="350"/>
      <c r="R79" s="350"/>
      <c r="S79" s="350"/>
      <c r="T79" s="350"/>
      <c r="U79" s="350"/>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50"/>
      <c r="N80" s="350"/>
      <c r="O80" s="350"/>
      <c r="P80" s="350"/>
      <c r="Q80" s="350"/>
      <c r="R80" s="350"/>
      <c r="S80" s="350"/>
      <c r="T80" s="350"/>
      <c r="U80" s="350"/>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50"/>
      <c r="N81" s="350"/>
      <c r="O81" s="350"/>
      <c r="P81" s="350"/>
      <c r="Q81" s="350"/>
      <c r="R81" s="350"/>
      <c r="S81" s="350"/>
      <c r="T81" s="350"/>
      <c r="U81" s="350"/>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50"/>
      <c r="N82" s="350"/>
      <c r="O82" s="350"/>
      <c r="P82" s="350"/>
      <c r="Q82" s="350"/>
      <c r="R82" s="350"/>
      <c r="S82" s="350"/>
      <c r="T82" s="350"/>
      <c r="U82" s="350"/>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50"/>
      <c r="N83" s="350"/>
      <c r="O83" s="350"/>
      <c r="P83" s="350"/>
      <c r="Q83" s="350"/>
      <c r="R83" s="350"/>
      <c r="S83" s="350"/>
      <c r="T83" s="350"/>
      <c r="U83" s="350"/>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50"/>
      <c r="N84" s="350"/>
      <c r="O84" s="350"/>
      <c r="P84" s="350"/>
      <c r="Q84" s="350"/>
      <c r="R84" s="350"/>
      <c r="S84" s="350"/>
      <c r="T84" s="350"/>
      <c r="U84" s="350"/>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50"/>
      <c r="N85" s="350"/>
      <c r="O85" s="350"/>
      <c r="P85" s="350"/>
      <c r="Q85" s="350"/>
      <c r="R85" s="350"/>
      <c r="S85" s="350"/>
      <c r="T85" s="350"/>
      <c r="U85" s="350"/>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50"/>
      <c r="N86" s="350"/>
      <c r="O86" s="350"/>
      <c r="P86" s="350"/>
      <c r="Q86" s="350"/>
      <c r="R86" s="350"/>
      <c r="S86" s="350"/>
      <c r="T86" s="350"/>
      <c r="U86" s="350"/>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50"/>
      <c r="N87" s="350"/>
      <c r="O87" s="350"/>
      <c r="P87" s="350"/>
      <c r="Q87" s="350"/>
      <c r="R87" s="350"/>
      <c r="S87" s="350"/>
      <c r="T87" s="350"/>
      <c r="U87" s="350"/>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50"/>
      <c r="N88" s="350"/>
      <c r="O88" s="350"/>
      <c r="P88" s="350"/>
      <c r="Q88" s="350"/>
      <c r="R88" s="350"/>
      <c r="S88" s="350"/>
      <c r="T88" s="350"/>
      <c r="U88" s="350"/>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50"/>
      <c r="N89" s="350"/>
      <c r="O89" s="350"/>
      <c r="P89" s="350"/>
      <c r="Q89" s="350"/>
      <c r="R89" s="350"/>
      <c r="S89" s="350"/>
      <c r="T89" s="350"/>
      <c r="U89" s="350"/>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50"/>
      <c r="N90" s="350"/>
      <c r="O90" s="350"/>
      <c r="P90" s="350"/>
      <c r="Q90" s="350"/>
      <c r="R90" s="350"/>
      <c r="S90" s="350"/>
      <c r="T90" s="350"/>
      <c r="U90" s="350"/>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50"/>
      <c r="N91" s="350"/>
      <c r="O91" s="350"/>
      <c r="P91" s="350"/>
      <c r="Q91" s="350"/>
      <c r="R91" s="350"/>
      <c r="S91" s="350"/>
      <c r="T91" s="350"/>
      <c r="U91" s="350"/>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50"/>
      <c r="N92" s="350"/>
      <c r="O92" s="350"/>
      <c r="P92" s="350"/>
      <c r="Q92" s="350"/>
      <c r="R92" s="350"/>
      <c r="S92" s="350"/>
      <c r="T92" s="350"/>
      <c r="U92" s="350"/>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50"/>
      <c r="N93" s="350"/>
      <c r="O93" s="350"/>
      <c r="P93" s="350"/>
      <c r="Q93" s="350"/>
      <c r="R93" s="350"/>
      <c r="S93" s="350"/>
      <c r="T93" s="350"/>
      <c r="U93" s="350"/>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50"/>
      <c r="N94" s="350"/>
      <c r="O94" s="350"/>
      <c r="P94" s="350"/>
      <c r="Q94" s="350"/>
      <c r="R94" s="350"/>
      <c r="S94" s="350"/>
      <c r="T94" s="350"/>
      <c r="U94" s="350"/>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50"/>
      <c r="N95" s="350"/>
      <c r="O95" s="350"/>
      <c r="P95" s="350"/>
      <c r="Q95" s="350"/>
      <c r="R95" s="350"/>
      <c r="S95" s="350"/>
      <c r="T95" s="350"/>
      <c r="U95" s="350"/>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50"/>
      <c r="N96" s="350"/>
      <c r="O96" s="350"/>
      <c r="P96" s="350"/>
      <c r="Q96" s="350"/>
      <c r="R96" s="350"/>
      <c r="S96" s="350"/>
      <c r="T96" s="350"/>
      <c r="U96" s="350"/>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50"/>
      <c r="N97" s="350"/>
      <c r="O97" s="350"/>
      <c r="P97" s="350"/>
      <c r="Q97" s="350"/>
      <c r="R97" s="350"/>
      <c r="S97" s="350"/>
      <c r="T97" s="350"/>
      <c r="U97" s="350"/>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50"/>
      <c r="N98" s="350"/>
      <c r="O98" s="350"/>
      <c r="P98" s="350"/>
      <c r="Q98" s="350"/>
      <c r="R98" s="350"/>
      <c r="S98" s="350"/>
      <c r="T98" s="350"/>
      <c r="U98" s="350"/>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50"/>
      <c r="N99" s="350"/>
      <c r="O99" s="350"/>
      <c r="P99" s="350"/>
      <c r="Q99" s="350"/>
      <c r="R99" s="350"/>
      <c r="S99" s="350"/>
      <c r="T99" s="350"/>
      <c r="U99" s="350"/>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50"/>
      <c r="N100" s="350"/>
      <c r="O100" s="350"/>
      <c r="P100" s="350"/>
      <c r="Q100" s="350"/>
      <c r="R100" s="350"/>
      <c r="S100" s="350"/>
      <c r="T100" s="350"/>
      <c r="U100" s="350"/>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50"/>
      <c r="N101" s="350"/>
      <c r="O101" s="350"/>
      <c r="P101" s="350"/>
      <c r="Q101" s="350"/>
      <c r="R101" s="350"/>
      <c r="S101" s="350"/>
      <c r="T101" s="350"/>
      <c r="U101" s="350"/>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50"/>
      <c r="N102" s="350"/>
      <c r="O102" s="350"/>
      <c r="P102" s="350"/>
      <c r="Q102" s="350"/>
      <c r="R102" s="350"/>
      <c r="S102" s="350"/>
      <c r="T102" s="350"/>
      <c r="U102" s="350"/>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50"/>
      <c r="N103" s="350"/>
      <c r="O103" s="350"/>
      <c r="P103" s="350"/>
      <c r="Q103" s="350"/>
      <c r="R103" s="350"/>
      <c r="S103" s="350"/>
      <c r="T103" s="350"/>
      <c r="U103" s="350"/>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50"/>
      <c r="N104" s="350"/>
      <c r="O104" s="350"/>
      <c r="P104" s="350"/>
      <c r="Q104" s="350"/>
      <c r="R104" s="350"/>
      <c r="S104" s="350"/>
      <c r="T104" s="350"/>
      <c r="U104" s="350"/>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50"/>
      <c r="N105" s="350"/>
      <c r="O105" s="350"/>
      <c r="P105" s="350"/>
      <c r="Q105" s="350"/>
      <c r="R105" s="350"/>
      <c r="S105" s="350"/>
      <c r="T105" s="350"/>
      <c r="U105" s="350"/>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50"/>
      <c r="N106" s="350"/>
      <c r="O106" s="350"/>
      <c r="P106" s="350"/>
      <c r="Q106" s="350"/>
      <c r="R106" s="350"/>
      <c r="S106" s="350"/>
      <c r="T106" s="350"/>
      <c r="U106" s="350"/>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50"/>
      <c r="N107" s="350"/>
      <c r="O107" s="350"/>
      <c r="P107" s="350"/>
      <c r="Q107" s="350"/>
      <c r="R107" s="350"/>
      <c r="S107" s="350"/>
      <c r="T107" s="350"/>
      <c r="U107" s="350"/>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50"/>
      <c r="N108" s="350"/>
      <c r="O108" s="350"/>
      <c r="P108" s="350"/>
      <c r="Q108" s="350"/>
      <c r="R108" s="350"/>
      <c r="S108" s="350"/>
      <c r="T108" s="350"/>
      <c r="U108" s="350"/>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50"/>
      <c r="N109" s="350"/>
      <c r="O109" s="350"/>
      <c r="P109" s="350"/>
      <c r="Q109" s="350"/>
      <c r="R109" s="350"/>
      <c r="S109" s="350"/>
      <c r="T109" s="350"/>
      <c r="U109" s="350"/>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50"/>
      <c r="N110" s="350"/>
      <c r="O110" s="350"/>
      <c r="P110" s="350"/>
      <c r="Q110" s="350"/>
      <c r="R110" s="350"/>
      <c r="S110" s="350"/>
      <c r="T110" s="350"/>
      <c r="U110" s="350"/>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50"/>
      <c r="N111" s="350"/>
      <c r="O111" s="350"/>
      <c r="P111" s="350"/>
      <c r="Q111" s="350"/>
      <c r="R111" s="350"/>
      <c r="S111" s="350"/>
      <c r="T111" s="350"/>
      <c r="U111" s="350"/>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50"/>
      <c r="N112" s="350"/>
      <c r="O112" s="350"/>
      <c r="P112" s="350"/>
      <c r="Q112" s="350"/>
      <c r="R112" s="350"/>
      <c r="S112" s="350"/>
      <c r="T112" s="350"/>
      <c r="U112" s="350"/>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50"/>
      <c r="N113" s="350"/>
      <c r="O113" s="350"/>
      <c r="P113" s="350"/>
      <c r="Q113" s="350"/>
      <c r="R113" s="350"/>
      <c r="S113" s="350"/>
      <c r="T113" s="350"/>
      <c r="U113" s="350"/>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50"/>
      <c r="N114" s="350"/>
      <c r="O114" s="350"/>
      <c r="P114" s="350"/>
      <c r="Q114" s="350"/>
      <c r="R114" s="350"/>
      <c r="S114" s="350"/>
      <c r="T114" s="350"/>
      <c r="U114" s="350"/>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180"/>
      <c r="N115" s="180"/>
      <c r="O115" s="180"/>
      <c r="P115" s="180"/>
      <c r="Q115" s="180"/>
      <c r="R115" s="180"/>
      <c r="S115" s="180"/>
      <c r="T115" s="180"/>
      <c r="U115" s="180"/>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50"/>
      <c r="N116" s="350"/>
      <c r="O116" s="350"/>
      <c r="P116" s="350"/>
      <c r="Q116" s="350"/>
      <c r="R116" s="350"/>
      <c r="S116" s="350"/>
      <c r="T116" s="350"/>
      <c r="U116" s="350"/>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50"/>
      <c r="N117" s="350"/>
      <c r="O117" s="350"/>
      <c r="P117" s="350"/>
      <c r="Q117" s="350"/>
      <c r="R117" s="350"/>
      <c r="S117" s="350"/>
      <c r="T117" s="350"/>
      <c r="U117" s="350"/>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4200A8-00FE-435D-928F-00A100070061}">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12" operator="equal" id="{00A200C0-00BC-47E4-95AD-00F200260008}">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B90061-00BF-4303-8C7C-00CD007B00CE}">
            <xm:f>"na"</xm:f>
            <x14:dxf>
              <font/>
              <fill>
                <patternFill patternType="solid">
                  <fgColor rgb="FFFCE8B2"/>
                  <bgColor rgb="FFFCE8B2"/>
                </patternFill>
              </fill>
            </x14:dxf>
          </x14:cfRule>
          <xm:sqref>F4:F10</xm:sqref>
        </x14:conditionalFormatting>
        <x14:conditionalFormatting xmlns:xm="http://schemas.microsoft.com/office/excel/2006/main">
          <x14:cfRule type="cellIs" priority="9" operator="equal" id="{002400A9-00E8-49C3-B3AA-00E7006B004F}">
            <xm:f>"c"</xm:f>
            <x14:dxf>
              <fill>
                <patternFill patternType="solid">
                  <fgColor rgb="FFB7E1CD"/>
                  <bgColor rgb="FFB7E1CD"/>
                </patternFill>
              </fill>
            </x14:dxf>
          </x14:cfRule>
          <xm:sqref>F11:F117</xm:sqref>
        </x14:conditionalFormatting>
        <x14:conditionalFormatting xmlns:xm="http://schemas.microsoft.com/office/excel/2006/main">
          <x14:cfRule type="cellIs" priority="10" operator="equal" id="{0051008E-00B3-4D48-9BCC-000B004A00EF}">
            <xm:f>"nc"</xm:f>
            <x14:dxf>
              <fill>
                <patternFill patternType="solid">
                  <fgColor rgb="FFF4C7C3"/>
                  <bgColor rgb="FFF4C7C3"/>
                </patternFill>
              </fill>
            </x14:dxf>
          </x14:cfRule>
          <xm:sqref>F11:F117</xm:sqref>
        </x14:conditionalFormatting>
        <x14:conditionalFormatting xmlns:xm="http://schemas.microsoft.com/office/excel/2006/main">
          <x14:cfRule type="cellIs" priority="11" operator="equal" id="{000B0060-0031-4E3D-AE64-0071008100D9}">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3B0068-001A-48EC-8F2D-00B8002D00AC}">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27006D-00E0-4838-85AE-003600500085}">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5" operator="equal" id="{000500C4-0002-402C-84E0-00740078002A}">
            <xm:f>"C"</xm:f>
            <x14:dxf>
              <fill>
                <patternFill patternType="solid">
                  <fgColor rgb="FFB7E1CD"/>
                  <bgColor rgb="FFB7E1CD"/>
                </patternFill>
              </fill>
            </x14:dxf>
          </x14:cfRule>
          <xm:sqref>O4:R4</xm:sqref>
        </x14:conditionalFormatting>
        <x14:conditionalFormatting xmlns:xm="http://schemas.microsoft.com/office/excel/2006/main">
          <x14:cfRule type="cellIs" priority="6" operator="equal" id="{001200CB-0023-4D66-BB13-00C300350083}">
            <xm:f>"NC"</xm:f>
            <x14:dxf>
              <fill>
                <patternFill patternType="solid">
                  <fgColor rgb="FFF4C7C3"/>
                  <bgColor rgb="FFF4C7C3"/>
                </patternFill>
              </fill>
            </x14:dxf>
          </x14:cfRule>
          <xm:sqref>O4:R4</xm:sqref>
        </x14:conditionalFormatting>
        <x14:conditionalFormatting xmlns:xm="http://schemas.microsoft.com/office/excel/2006/main">
          <x14:cfRule type="cellIs" priority="7" operator="equal" id="{00230077-002A-4F9E-A5C1-00C100840050}">
            <xm:f>"NA"</xm:f>
            <x14:dxf>
              <fill>
                <patternFill patternType="solid">
                  <fgColor rgb="FFFCE8B2"/>
                  <bgColor rgb="FFFCE8B2"/>
                </patternFill>
              </fill>
            </x14:dxf>
          </x14:cfRule>
          <xm:sqref>O4:R4</xm:sqref>
        </x14:conditionalFormatting>
        <x14:conditionalFormatting xmlns:xm="http://schemas.microsoft.com/office/excel/2006/main">
          <x14:cfRule type="cellIs" priority="8" operator="equal" id="{00B800D9-00D8-458E-A497-006B00AE007A}">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D30082-00EF-4950-8B01-002B004D0051}" type="list" allowBlank="1" errorStyle="stop" imeMode="noControl" operator="between" showDropDown="0" showErrorMessage="1" showInputMessage="0">
          <x14:formula1>
            <xm:f>"nt,na,c"</xm:f>
          </x14:formula1>
          <xm:sqref>F54:F55</xm:sqref>
        </x14:dataValidation>
        <x14:dataValidation xr:uid="{00BA009C-005F-4269-B208-009400460024}" type="list" allowBlank="1" errorStyle="stop" imeMode="noControl" operator="between" showDropDown="0" showErrorMessage="1" showInputMessage="0">
          <x14:formula1>
            <xm:f>"nt,na,c,nc"</xm:f>
          </x14:formula1>
          <xm:sqref>F12:F53 F56:F117</xm:sqref>
        </x14:dataValidation>
        <x14:dataValidation xr:uid="{000200A4-006E-4B88-BC87-00F6005E00E3}" type="list" allowBlank="1" errorStyle="stop" imeMode="noControl" operator="between" showDropDown="0" showErrorMessage="0" showInputMessage="0">
          <x14:formula1>
            <xm:f>"d"</xm:f>
          </x14:formula1>
          <xm:sqref>G12:G117</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L108" activeCellId="0" sqref="L108"/>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66406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3.8867187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6.5" customHeight="1">
      <c r="A2" s="308"/>
      <c r="B2" s="309" t="str">
        <f>F4</f>
        <v>P06</v>
      </c>
      <c r="C2" s="310">
        <f>Echantillon!C18</f>
        <v>0</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HYPERLINK(Echantillon!D18)</f>
        <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Echantillon!B18</f>
        <v>P06</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24">O5+P5</f>
        <v>0</v>
      </c>
      <c r="T5" s="329" t="str">
        <f t="shared" ref="T5:T7" si="125">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24"/>
        <v>0</v>
      </c>
      <c r="T6" s="329" t="str">
        <f t="shared" si="125"/>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24"/>
        <v>0</v>
      </c>
      <c r="T7" s="329" t="str">
        <f t="shared" si="125"/>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26">SUM(O5:O7)</f>
        <v>0</v>
      </c>
      <c r="P8" s="332">
        <f t="shared" si="126"/>
        <v>0</v>
      </c>
      <c r="Q8" s="332">
        <f t="shared" si="126"/>
        <v>0</v>
      </c>
      <c r="R8" s="332">
        <f t="shared" si="126"/>
        <v>106</v>
      </c>
      <c r="S8" s="333">
        <f t="shared" si="126"/>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47" t="s">
        <v>15</v>
      </c>
      <c r="G12" s="347"/>
      <c r="H12" s="348"/>
      <c r="I12" s="348"/>
      <c r="J12" s="348"/>
      <c r="K12" s="348"/>
      <c r="L12" s="348"/>
      <c r="M12" s="306"/>
      <c r="N12" s="306"/>
      <c r="O12" s="306"/>
      <c r="P12" s="306"/>
      <c r="Q12" s="306"/>
      <c r="R12" s="306"/>
      <c r="S12" s="306"/>
      <c r="T12" s="306"/>
      <c r="U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47" t="s">
        <v>15</v>
      </c>
      <c r="G13" s="347"/>
      <c r="H13" s="348"/>
      <c r="I13" s="348"/>
      <c r="J13" s="348"/>
      <c r="K13" s="348"/>
      <c r="L13" s="348"/>
      <c r="M13" s="306"/>
      <c r="N13" s="306"/>
      <c r="O13" s="306"/>
      <c r="P13" s="306"/>
      <c r="Q13" s="306"/>
      <c r="R13" s="306"/>
      <c r="S13" s="306"/>
      <c r="T13" s="306"/>
      <c r="U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47" t="s">
        <v>15</v>
      </c>
      <c r="G14" s="347"/>
      <c r="H14" s="348"/>
      <c r="I14" s="348"/>
      <c r="J14" s="348"/>
      <c r="K14" s="348"/>
      <c r="L14" s="348"/>
      <c r="M14" s="306"/>
      <c r="N14" s="306"/>
      <c r="O14" s="306"/>
      <c r="P14" s="306"/>
      <c r="Q14" s="306"/>
      <c r="R14" s="306"/>
      <c r="S14" s="306"/>
      <c r="T14" s="306"/>
      <c r="U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47" t="s">
        <v>15</v>
      </c>
      <c r="G15" s="347"/>
      <c r="H15" s="348"/>
      <c r="I15" s="348"/>
      <c r="J15" s="348"/>
      <c r="K15" s="348"/>
      <c r="L15" s="348"/>
      <c r="M15" s="306"/>
      <c r="N15" s="306"/>
      <c r="O15" s="306"/>
      <c r="P15" s="306"/>
      <c r="Q15" s="306"/>
      <c r="R15" s="306"/>
      <c r="S15" s="306"/>
      <c r="T15" s="306"/>
      <c r="U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47" t="s">
        <v>15</v>
      </c>
      <c r="G16" s="347"/>
      <c r="H16" s="348"/>
      <c r="I16" s="348"/>
      <c r="J16" s="348"/>
      <c r="K16" s="348"/>
      <c r="L16" s="348"/>
      <c r="M16" s="306"/>
      <c r="N16" s="306"/>
      <c r="O16" s="306"/>
      <c r="P16" s="306"/>
      <c r="Q16" s="306"/>
      <c r="R16" s="306"/>
      <c r="S16" s="306"/>
      <c r="T16" s="306"/>
      <c r="U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47" t="s">
        <v>15</v>
      </c>
      <c r="G17" s="347"/>
      <c r="H17" s="348"/>
      <c r="I17" s="348"/>
      <c r="J17" s="348"/>
      <c r="K17" s="348"/>
      <c r="L17" s="348"/>
      <c r="M17" s="306"/>
      <c r="N17" s="306"/>
      <c r="O17" s="306"/>
      <c r="P17" s="306"/>
      <c r="Q17" s="306"/>
      <c r="R17" s="306"/>
      <c r="S17" s="306"/>
      <c r="T17" s="306"/>
      <c r="U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47" t="s">
        <v>15</v>
      </c>
      <c r="G18" s="347"/>
      <c r="H18" s="348"/>
      <c r="I18" s="348"/>
      <c r="J18" s="348"/>
      <c r="K18" s="348"/>
      <c r="L18" s="348"/>
      <c r="M18" s="345"/>
      <c r="N18" s="345"/>
      <c r="O18" s="345"/>
      <c r="P18" s="345"/>
      <c r="Q18" s="345"/>
      <c r="R18" s="345"/>
      <c r="S18" s="345"/>
      <c r="T18" s="345"/>
      <c r="U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47" t="s">
        <v>15</v>
      </c>
      <c r="G19" s="347"/>
      <c r="H19" s="348"/>
      <c r="I19" s="348"/>
      <c r="J19" s="348"/>
      <c r="K19" s="348"/>
      <c r="L19" s="348"/>
      <c r="M19" s="305"/>
      <c r="N19" s="305"/>
      <c r="O19" s="305"/>
      <c r="P19" s="305"/>
      <c r="Q19" s="305"/>
      <c r="R19" s="305"/>
      <c r="S19" s="346"/>
      <c r="T19" s="306"/>
      <c r="U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47" t="s">
        <v>15</v>
      </c>
      <c r="G20" s="347"/>
      <c r="H20" s="348"/>
      <c r="I20" s="348"/>
      <c r="J20" s="348"/>
      <c r="K20" s="348"/>
      <c r="L20" s="348"/>
      <c r="M20" s="306"/>
      <c r="N20" s="306"/>
      <c r="O20" s="306"/>
      <c r="P20" s="306"/>
      <c r="Q20" s="306"/>
      <c r="R20" s="306"/>
      <c r="S20" s="306"/>
      <c r="T20" s="306"/>
      <c r="U20" s="306"/>
    </row>
    <row r="21" ht="62.25" customHeight="1">
      <c r="A21" s="337" t="s">
        <v>86</v>
      </c>
      <c r="B21" s="338" t="str">
        <f>Résultats!B22</f>
        <v>2.1</v>
      </c>
      <c r="C21" s="327" t="str">
        <f>Résultats!C22</f>
        <v>A</v>
      </c>
      <c r="D21" s="327">
        <f>Résultats!E22</f>
        <v>0</v>
      </c>
      <c r="E21" s="339" t="str">
        <f>Résultats!F22</f>
        <v xml:space="preserve">Chaque cadre a-t-il un titre de cadre ?</v>
      </c>
      <c r="F21" s="347" t="s">
        <v>15</v>
      </c>
      <c r="G21" s="347"/>
      <c r="H21" s="348"/>
      <c r="I21" s="348"/>
      <c r="J21" s="348"/>
      <c r="K21" s="348"/>
      <c r="L21" s="348"/>
      <c r="M21" s="306"/>
      <c r="N21" s="306"/>
      <c r="O21" s="306"/>
      <c r="P21" s="306"/>
      <c r="Q21" s="306"/>
      <c r="R21" s="306"/>
      <c r="S21" s="306"/>
      <c r="T21" s="306"/>
      <c r="U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47" t="s">
        <v>15</v>
      </c>
      <c r="G22" s="347"/>
      <c r="H22" s="348"/>
      <c r="I22" s="348"/>
      <c r="J22" s="348"/>
      <c r="K22" s="348"/>
      <c r="L22" s="348"/>
      <c r="M22" s="306"/>
      <c r="N22" s="306"/>
      <c r="O22" s="306"/>
      <c r="P22" s="306"/>
      <c r="Q22" s="306"/>
      <c r="R22" s="306"/>
      <c r="S22" s="306"/>
      <c r="T22" s="306"/>
      <c r="U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47" t="s">
        <v>15</v>
      </c>
      <c r="G23" s="347"/>
      <c r="H23" s="348"/>
      <c r="I23" s="348"/>
      <c r="J23" s="348"/>
      <c r="K23" s="348"/>
      <c r="L23" s="348"/>
      <c r="M23" s="306"/>
      <c r="N23" s="306"/>
      <c r="O23" s="306"/>
      <c r="P23" s="306"/>
      <c r="Q23" s="306"/>
      <c r="R23" s="306"/>
      <c r="S23" s="306"/>
      <c r="T23" s="306"/>
      <c r="U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47" t="s">
        <v>15</v>
      </c>
      <c r="G24" s="347"/>
      <c r="H24" s="348"/>
      <c r="I24" s="348"/>
      <c r="J24" s="348"/>
      <c r="K24" s="348"/>
      <c r="L24" s="348"/>
      <c r="M24" s="306"/>
      <c r="N24" s="306"/>
      <c r="O24" s="306"/>
      <c r="P24" s="306"/>
      <c r="Q24" s="306"/>
      <c r="R24" s="306"/>
      <c r="S24" s="306"/>
      <c r="T24" s="306"/>
      <c r="U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47" t="s">
        <v>15</v>
      </c>
      <c r="G25" s="347"/>
      <c r="H25" s="348"/>
      <c r="I25" s="348"/>
      <c r="J25" s="348"/>
      <c r="K25" s="348"/>
      <c r="L25" s="348"/>
      <c r="M25" s="306"/>
      <c r="N25" s="306"/>
      <c r="O25" s="306"/>
      <c r="P25" s="306"/>
      <c r="Q25" s="306"/>
      <c r="R25" s="306"/>
      <c r="S25" s="306"/>
      <c r="T25" s="306"/>
      <c r="U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47" t="s">
        <v>15</v>
      </c>
      <c r="G26" s="347"/>
      <c r="H26" s="348"/>
      <c r="I26" s="348"/>
      <c r="J26" s="348"/>
      <c r="K26" s="348"/>
      <c r="L26" s="348"/>
      <c r="M26" s="306"/>
      <c r="N26" s="306"/>
      <c r="O26" s="306"/>
      <c r="P26" s="306"/>
      <c r="Q26" s="306"/>
      <c r="R26" s="306"/>
      <c r="S26" s="306"/>
      <c r="T26" s="306"/>
      <c r="U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47" t="s">
        <v>15</v>
      </c>
      <c r="G27" s="347"/>
      <c r="H27" s="348"/>
      <c r="I27" s="348"/>
      <c r="J27" s="348"/>
      <c r="K27" s="348"/>
      <c r="L27" s="348"/>
      <c r="M27" s="306"/>
      <c r="N27" s="306"/>
      <c r="O27" s="306"/>
      <c r="P27" s="306"/>
      <c r="Q27" s="306"/>
      <c r="R27" s="306"/>
      <c r="S27" s="306"/>
      <c r="T27" s="306"/>
      <c r="U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47" t="s">
        <v>15</v>
      </c>
      <c r="G28" s="347"/>
      <c r="H28" s="348"/>
      <c r="I28" s="348"/>
      <c r="J28" s="348"/>
      <c r="K28" s="348"/>
      <c r="L28" s="348"/>
      <c r="M28" s="306"/>
      <c r="N28" s="306"/>
      <c r="O28" s="306"/>
      <c r="P28" s="306"/>
      <c r="Q28" s="306"/>
      <c r="R28" s="306"/>
      <c r="S28" s="306"/>
      <c r="T28" s="306"/>
      <c r="U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47" t="s">
        <v>15</v>
      </c>
      <c r="G29" s="347"/>
      <c r="H29" s="348"/>
      <c r="I29" s="348"/>
      <c r="J29" s="348"/>
      <c r="K29" s="348"/>
      <c r="L29" s="348"/>
      <c r="M29" s="306"/>
      <c r="N29" s="306"/>
      <c r="O29" s="306"/>
      <c r="P29" s="306"/>
      <c r="Q29" s="306"/>
      <c r="R29" s="306"/>
      <c r="S29" s="306"/>
      <c r="T29" s="306"/>
      <c r="U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47" t="s">
        <v>15</v>
      </c>
      <c r="G30" s="347"/>
      <c r="H30" s="348"/>
      <c r="I30" s="348"/>
      <c r="J30" s="348"/>
      <c r="K30" s="348"/>
      <c r="L30" s="348"/>
      <c r="M30" s="306"/>
      <c r="N30" s="306"/>
      <c r="O30" s="306"/>
      <c r="P30" s="306"/>
      <c r="Q30" s="306"/>
      <c r="R30" s="306"/>
      <c r="S30" s="306"/>
      <c r="T30" s="306"/>
      <c r="U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47" t="s">
        <v>15</v>
      </c>
      <c r="G31" s="347"/>
      <c r="H31" s="348"/>
      <c r="I31" s="348"/>
      <c r="J31" s="348"/>
      <c r="K31" s="348"/>
      <c r="L31" s="348"/>
      <c r="M31" s="306"/>
      <c r="N31" s="306"/>
      <c r="O31" s="306"/>
      <c r="P31" s="306"/>
      <c r="Q31" s="306"/>
      <c r="R31" s="306"/>
      <c r="S31" s="306"/>
      <c r="T31" s="306"/>
      <c r="U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47" t="s">
        <v>15</v>
      </c>
      <c r="G32" s="347"/>
      <c r="H32" s="348"/>
      <c r="I32" s="348"/>
      <c r="J32" s="348"/>
      <c r="K32" s="348"/>
      <c r="L32" s="348"/>
      <c r="M32" s="306"/>
      <c r="N32" s="306"/>
      <c r="O32" s="306"/>
      <c r="P32" s="306"/>
      <c r="Q32" s="306"/>
      <c r="R32" s="306"/>
      <c r="S32" s="306"/>
      <c r="T32" s="306"/>
      <c r="U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47" t="s">
        <v>15</v>
      </c>
      <c r="G33" s="347"/>
      <c r="H33" s="348"/>
      <c r="I33" s="348"/>
      <c r="J33" s="348"/>
      <c r="K33" s="348"/>
      <c r="L33" s="348"/>
      <c r="M33" s="306"/>
      <c r="N33" s="306"/>
      <c r="O33" s="306"/>
      <c r="P33" s="306"/>
      <c r="Q33" s="306"/>
      <c r="R33" s="306"/>
      <c r="S33" s="306"/>
      <c r="T33" s="306"/>
      <c r="U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47" t="s">
        <v>15</v>
      </c>
      <c r="G34" s="347"/>
      <c r="H34" s="348"/>
      <c r="I34" s="348"/>
      <c r="J34" s="348"/>
      <c r="K34" s="348"/>
      <c r="L34" s="348"/>
      <c r="M34" s="306"/>
      <c r="N34" s="306"/>
      <c r="O34" s="306"/>
      <c r="P34" s="306"/>
      <c r="Q34" s="306"/>
      <c r="R34" s="306"/>
      <c r="S34" s="306"/>
      <c r="T34" s="306"/>
      <c r="U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47" t="s">
        <v>15</v>
      </c>
      <c r="G35" s="347"/>
      <c r="H35" s="348"/>
      <c r="I35" s="348"/>
      <c r="J35" s="348"/>
      <c r="K35" s="348"/>
      <c r="L35" s="348"/>
      <c r="M35" s="306"/>
      <c r="N35" s="306"/>
      <c r="O35" s="306"/>
      <c r="P35" s="306"/>
      <c r="Q35" s="306"/>
      <c r="R35" s="306"/>
      <c r="S35" s="306"/>
      <c r="T35" s="306"/>
      <c r="U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47" t="s">
        <v>15</v>
      </c>
      <c r="G36" s="347"/>
      <c r="H36" s="348"/>
      <c r="I36" s="348"/>
      <c r="J36" s="348"/>
      <c r="K36" s="348"/>
      <c r="L36" s="348"/>
      <c r="M36" s="306"/>
      <c r="N36" s="306"/>
      <c r="O36" s="306"/>
      <c r="P36" s="306"/>
      <c r="Q36" s="306"/>
      <c r="R36" s="306"/>
      <c r="S36" s="306"/>
      <c r="T36" s="306"/>
      <c r="U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47" t="s">
        <v>15</v>
      </c>
      <c r="G37" s="347"/>
      <c r="H37" s="348"/>
      <c r="I37" s="348"/>
      <c r="J37" s="348"/>
      <c r="K37" s="348"/>
      <c r="L37" s="348"/>
      <c r="M37" s="306"/>
      <c r="N37" s="306"/>
      <c r="O37" s="306"/>
      <c r="P37" s="306"/>
      <c r="Q37" s="306"/>
      <c r="R37" s="306"/>
      <c r="S37" s="306"/>
      <c r="T37" s="306"/>
      <c r="U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47" t="s">
        <v>15</v>
      </c>
      <c r="G38" s="347"/>
      <c r="H38" s="348"/>
      <c r="I38" s="348"/>
      <c r="J38" s="348"/>
      <c r="K38" s="348"/>
      <c r="L38" s="348"/>
      <c r="M38" s="306"/>
      <c r="N38" s="306"/>
      <c r="O38" s="306"/>
      <c r="P38" s="306"/>
      <c r="Q38" s="306"/>
      <c r="R38" s="306"/>
      <c r="S38" s="306"/>
      <c r="T38" s="306"/>
      <c r="U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47" t="s">
        <v>15</v>
      </c>
      <c r="G39" s="347"/>
      <c r="H39" s="348"/>
      <c r="I39" s="348"/>
      <c r="J39" s="348"/>
      <c r="K39" s="348"/>
      <c r="L39" s="348"/>
      <c r="M39" s="306"/>
      <c r="N39" s="306"/>
      <c r="O39" s="306"/>
      <c r="P39" s="306"/>
      <c r="Q39" s="306"/>
      <c r="R39" s="306"/>
      <c r="S39" s="306"/>
      <c r="T39" s="306"/>
      <c r="U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47" t="s">
        <v>15</v>
      </c>
      <c r="G40" s="347"/>
      <c r="H40" s="348"/>
      <c r="I40" s="348"/>
      <c r="J40" s="348"/>
      <c r="K40" s="348"/>
      <c r="L40" s="348"/>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47" t="s">
        <v>15</v>
      </c>
      <c r="G41" s="347"/>
      <c r="H41" s="348"/>
      <c r="I41" s="348"/>
      <c r="J41" s="348"/>
      <c r="K41" s="348"/>
      <c r="L41" s="348"/>
      <c r="M41" s="306"/>
      <c r="N41" s="306"/>
      <c r="O41" s="306"/>
      <c r="P41" s="306"/>
      <c r="Q41" s="306"/>
      <c r="R41" s="306"/>
      <c r="S41" s="306"/>
      <c r="T41" s="306"/>
      <c r="U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47" t="s">
        <v>15</v>
      </c>
      <c r="G42" s="347"/>
      <c r="H42" s="348"/>
      <c r="I42" s="348"/>
      <c r="J42" s="348"/>
      <c r="K42" s="348"/>
      <c r="L42" s="348"/>
      <c r="M42" s="306"/>
      <c r="N42" s="306"/>
      <c r="O42" s="306"/>
      <c r="P42" s="306"/>
      <c r="Q42" s="306"/>
      <c r="R42" s="306"/>
      <c r="S42" s="306"/>
      <c r="T42" s="306"/>
      <c r="U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47" t="s">
        <v>15</v>
      </c>
      <c r="G43" s="347"/>
      <c r="H43" s="348"/>
      <c r="I43" s="348"/>
      <c r="J43" s="348"/>
      <c r="K43" s="348"/>
      <c r="L43" s="348"/>
      <c r="M43" s="306"/>
      <c r="N43" s="306"/>
      <c r="O43" s="306"/>
      <c r="P43" s="306"/>
      <c r="Q43" s="306"/>
      <c r="R43" s="306"/>
      <c r="S43" s="306"/>
      <c r="T43" s="306"/>
      <c r="U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47" t="s">
        <v>15</v>
      </c>
      <c r="G44" s="347"/>
      <c r="H44" s="348"/>
      <c r="I44" s="348"/>
      <c r="J44" s="348"/>
      <c r="K44" s="348"/>
      <c r="L44" s="348"/>
      <c r="M44" s="306"/>
      <c r="N44" s="306"/>
      <c r="O44" s="306"/>
      <c r="P44" s="306"/>
      <c r="Q44" s="306"/>
      <c r="R44" s="306"/>
      <c r="S44" s="306"/>
      <c r="T44" s="306"/>
      <c r="U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47" t="s">
        <v>15</v>
      </c>
      <c r="G45" s="347"/>
      <c r="H45" s="348"/>
      <c r="I45" s="348"/>
      <c r="J45" s="348"/>
      <c r="K45" s="348"/>
      <c r="L45" s="348"/>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47" t="s">
        <v>15</v>
      </c>
      <c r="G46" s="347"/>
      <c r="H46" s="348"/>
      <c r="I46" s="348"/>
      <c r="J46" s="348"/>
      <c r="K46" s="348"/>
      <c r="L46" s="348"/>
      <c r="M46" s="306"/>
      <c r="N46" s="306"/>
      <c r="O46" s="306"/>
      <c r="P46" s="306"/>
      <c r="Q46" s="306"/>
      <c r="R46" s="306"/>
      <c r="S46" s="306"/>
      <c r="T46" s="306"/>
      <c r="U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47" t="s">
        <v>15</v>
      </c>
      <c r="G47" s="347"/>
      <c r="H47" s="348"/>
      <c r="I47" s="348"/>
      <c r="J47" s="348"/>
      <c r="K47" s="348"/>
      <c r="L47" s="348"/>
      <c r="M47" s="306"/>
      <c r="N47" s="306"/>
      <c r="O47" s="306"/>
      <c r="P47" s="306"/>
      <c r="Q47" s="306"/>
      <c r="R47" s="306"/>
      <c r="S47" s="306"/>
      <c r="T47" s="306"/>
      <c r="U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47" t="s">
        <v>15</v>
      </c>
      <c r="G48" s="347"/>
      <c r="H48" s="348"/>
      <c r="I48" s="348"/>
      <c r="J48" s="348"/>
      <c r="K48" s="348"/>
      <c r="L48" s="348"/>
      <c r="M48" s="306"/>
      <c r="N48" s="306"/>
      <c r="O48" s="306"/>
      <c r="P48" s="306"/>
      <c r="Q48" s="306"/>
      <c r="R48" s="306"/>
      <c r="S48" s="306"/>
      <c r="T48" s="306"/>
      <c r="U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47" t="s">
        <v>15</v>
      </c>
      <c r="G49" s="347"/>
      <c r="H49" s="348"/>
      <c r="I49" s="348"/>
      <c r="J49" s="348"/>
      <c r="K49" s="348"/>
      <c r="L49" s="348"/>
      <c r="M49" s="306"/>
      <c r="N49" s="306"/>
      <c r="O49" s="306"/>
      <c r="P49" s="306"/>
      <c r="Q49" s="306"/>
      <c r="R49" s="306"/>
      <c r="S49" s="306"/>
      <c r="T49" s="306"/>
      <c r="U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47" t="s">
        <v>15</v>
      </c>
      <c r="G50" s="347"/>
      <c r="H50" s="348"/>
      <c r="I50" s="348"/>
      <c r="J50" s="348"/>
      <c r="K50" s="348"/>
      <c r="L50" s="348"/>
      <c r="M50" s="306"/>
      <c r="N50" s="306"/>
      <c r="O50" s="306"/>
      <c r="P50" s="306"/>
      <c r="Q50" s="306"/>
      <c r="R50" s="306"/>
      <c r="S50" s="306"/>
      <c r="T50" s="306"/>
      <c r="U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47" t="s">
        <v>15</v>
      </c>
      <c r="G51" s="347"/>
      <c r="H51" s="348"/>
      <c r="I51" s="348"/>
      <c r="J51" s="348"/>
      <c r="K51" s="348"/>
      <c r="L51" s="348"/>
      <c r="M51" s="306"/>
      <c r="N51" s="306"/>
      <c r="O51" s="306"/>
      <c r="P51" s="306"/>
      <c r="Q51" s="306"/>
      <c r="R51" s="306"/>
      <c r="S51" s="306"/>
      <c r="T51" s="306"/>
      <c r="U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47" t="s">
        <v>15</v>
      </c>
      <c r="G52" s="347"/>
      <c r="H52" s="348"/>
      <c r="I52" s="348"/>
      <c r="J52" s="348"/>
      <c r="K52" s="348"/>
      <c r="L52" s="348"/>
      <c r="M52" s="306"/>
      <c r="N52" s="306"/>
      <c r="O52" s="306"/>
      <c r="P52" s="306"/>
      <c r="Q52" s="306"/>
      <c r="R52" s="306"/>
      <c r="S52" s="306"/>
      <c r="T52" s="306"/>
      <c r="U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47" t="s">
        <v>15</v>
      </c>
      <c r="G53" s="347"/>
      <c r="H53" s="348"/>
      <c r="I53" s="348"/>
      <c r="J53" s="348"/>
      <c r="K53" s="348"/>
      <c r="L53" s="348"/>
      <c r="M53" s="306"/>
      <c r="N53" s="306"/>
      <c r="O53" s="306"/>
      <c r="P53" s="306"/>
      <c r="Q53" s="306"/>
      <c r="R53" s="306"/>
      <c r="S53" s="306"/>
      <c r="T53" s="306"/>
      <c r="U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47" t="s">
        <v>15</v>
      </c>
      <c r="G54" s="347"/>
      <c r="H54" s="348"/>
      <c r="I54" s="348"/>
      <c r="J54" s="348"/>
      <c r="K54" s="348"/>
      <c r="L54" s="349" t="s">
        <v>477</v>
      </c>
      <c r="M54" s="306"/>
      <c r="N54" s="306"/>
      <c r="O54" s="306"/>
      <c r="P54" s="306"/>
      <c r="Q54" s="306"/>
      <c r="R54" s="306"/>
      <c r="S54" s="306"/>
      <c r="T54" s="306"/>
      <c r="U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47" t="s">
        <v>15</v>
      </c>
      <c r="G55" s="347"/>
      <c r="H55" s="348"/>
      <c r="I55" s="348"/>
      <c r="J55" s="348"/>
      <c r="K55" s="348"/>
      <c r="L55" s="349" t="s">
        <v>477</v>
      </c>
      <c r="M55" s="306"/>
      <c r="N55" s="306"/>
      <c r="O55" s="306"/>
      <c r="P55" s="306"/>
      <c r="Q55" s="306"/>
      <c r="R55" s="306"/>
      <c r="S55" s="306"/>
      <c r="T55" s="306"/>
      <c r="U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47" t="s">
        <v>15</v>
      </c>
      <c r="G56" s="347"/>
      <c r="H56" s="348"/>
      <c r="I56" s="348"/>
      <c r="J56" s="348"/>
      <c r="K56" s="348"/>
      <c r="L56" s="348"/>
      <c r="M56" s="306"/>
      <c r="N56" s="306"/>
      <c r="O56" s="306"/>
      <c r="P56" s="306"/>
      <c r="Q56" s="306"/>
      <c r="R56" s="306"/>
      <c r="S56" s="306"/>
      <c r="T56" s="306"/>
      <c r="U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47" t="s">
        <v>15</v>
      </c>
      <c r="G57" s="347"/>
      <c r="H57" s="348"/>
      <c r="I57" s="348"/>
      <c r="J57" s="348"/>
      <c r="K57" s="348"/>
      <c r="L57" s="348"/>
      <c r="M57" s="306"/>
      <c r="N57" s="306"/>
      <c r="O57" s="306"/>
      <c r="P57" s="306"/>
      <c r="Q57" s="306"/>
      <c r="R57" s="306"/>
      <c r="S57" s="306"/>
      <c r="T57" s="306"/>
      <c r="U57" s="306"/>
    </row>
    <row r="58" ht="62.25" customHeight="1">
      <c r="A58" s="40"/>
      <c r="B58" s="343" t="str">
        <f>Résultats!B59</f>
        <v>8.5</v>
      </c>
      <c r="C58" s="327" t="str">
        <f>Résultats!C59</f>
        <v>A</v>
      </c>
      <c r="D58" s="327" t="str">
        <f>Résultats!E59</f>
        <v>x</v>
      </c>
      <c r="E58" s="339" t="str">
        <f>Résultats!F59</f>
        <v xml:space="preserve">Chaque page web a-t-elle un titre de page ?</v>
      </c>
      <c r="F58" s="347" t="s">
        <v>15</v>
      </c>
      <c r="G58" s="347"/>
      <c r="H58" s="348"/>
      <c r="I58" s="348"/>
      <c r="J58" s="348"/>
      <c r="K58" s="348"/>
      <c r="L58" s="348"/>
      <c r="M58" s="306"/>
      <c r="N58" s="306"/>
      <c r="O58" s="306"/>
      <c r="P58" s="306"/>
      <c r="Q58" s="306"/>
      <c r="R58" s="306"/>
      <c r="S58" s="306"/>
      <c r="T58" s="306"/>
      <c r="U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47" t="s">
        <v>15</v>
      </c>
      <c r="G59" s="347"/>
      <c r="H59" s="348"/>
      <c r="I59" s="348"/>
      <c r="J59" s="348"/>
      <c r="K59" s="348"/>
      <c r="L59" s="348"/>
      <c r="M59" s="306"/>
      <c r="N59" s="306"/>
      <c r="O59" s="306"/>
      <c r="P59" s="306"/>
      <c r="Q59" s="306"/>
      <c r="R59" s="306"/>
      <c r="S59" s="306"/>
      <c r="T59" s="306"/>
      <c r="U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47" t="s">
        <v>15</v>
      </c>
      <c r="G60" s="347"/>
      <c r="H60" s="348"/>
      <c r="I60" s="348"/>
      <c r="J60" s="348"/>
      <c r="K60" s="348"/>
      <c r="L60" s="348"/>
      <c r="M60" s="306"/>
      <c r="N60" s="306"/>
      <c r="O60" s="306"/>
      <c r="P60" s="306"/>
      <c r="Q60" s="306"/>
      <c r="R60" s="306"/>
      <c r="S60" s="306"/>
      <c r="T60" s="306"/>
      <c r="U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47" t="s">
        <v>15</v>
      </c>
      <c r="G61" s="347"/>
      <c r="H61" s="348"/>
      <c r="I61" s="348"/>
      <c r="J61" s="348"/>
      <c r="K61" s="348"/>
      <c r="L61" s="348"/>
      <c r="M61" s="306"/>
      <c r="N61" s="306"/>
      <c r="O61" s="306"/>
      <c r="P61" s="306"/>
      <c r="Q61" s="306"/>
      <c r="R61" s="306"/>
      <c r="S61" s="306"/>
      <c r="T61" s="306"/>
      <c r="U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47" t="s">
        <v>15</v>
      </c>
      <c r="G62" s="347"/>
      <c r="H62" s="348"/>
      <c r="I62" s="348"/>
      <c r="J62" s="348"/>
      <c r="K62" s="348"/>
      <c r="L62" s="348"/>
      <c r="M62" s="306"/>
      <c r="N62" s="306"/>
      <c r="O62" s="306"/>
      <c r="P62" s="306"/>
      <c r="Q62" s="306"/>
      <c r="R62" s="306"/>
      <c r="S62" s="306"/>
      <c r="T62" s="306"/>
      <c r="U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47" t="s">
        <v>15</v>
      </c>
      <c r="G63" s="347"/>
      <c r="H63" s="348"/>
      <c r="I63" s="348"/>
      <c r="J63" s="348"/>
      <c r="K63" s="348"/>
      <c r="L63" s="348"/>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47" t="s">
        <v>15</v>
      </c>
      <c r="G64" s="347"/>
      <c r="H64" s="348"/>
      <c r="I64" s="348"/>
      <c r="J64" s="348"/>
      <c r="K64" s="348"/>
      <c r="L64" s="348"/>
      <c r="M64" s="306"/>
      <c r="N64" s="306"/>
      <c r="O64" s="306"/>
      <c r="P64" s="306"/>
      <c r="Q64" s="306"/>
      <c r="R64" s="306"/>
      <c r="S64" s="306"/>
      <c r="T64" s="306"/>
      <c r="U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47" t="s">
        <v>15</v>
      </c>
      <c r="G65" s="347"/>
      <c r="H65" s="348"/>
      <c r="I65" s="348"/>
      <c r="J65" s="348"/>
      <c r="K65" s="348"/>
      <c r="L65" s="348"/>
      <c r="M65" s="306"/>
      <c r="N65" s="306"/>
      <c r="O65" s="306"/>
      <c r="P65" s="306"/>
      <c r="Q65" s="306"/>
      <c r="R65" s="306"/>
      <c r="S65" s="306"/>
      <c r="T65" s="306"/>
      <c r="U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47" t="s">
        <v>15</v>
      </c>
      <c r="G66" s="347"/>
      <c r="H66" s="348"/>
      <c r="I66" s="348"/>
      <c r="J66" s="348"/>
      <c r="K66" s="348"/>
      <c r="L66" s="348"/>
      <c r="M66" s="306"/>
      <c r="N66" s="306"/>
      <c r="O66" s="306"/>
      <c r="P66" s="306"/>
      <c r="Q66" s="306"/>
      <c r="R66" s="306"/>
      <c r="S66" s="306"/>
      <c r="T66" s="306"/>
      <c r="U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47" t="s">
        <v>15</v>
      </c>
      <c r="G67" s="347"/>
      <c r="H67" s="348"/>
      <c r="I67" s="348"/>
      <c r="J67" s="348"/>
      <c r="K67" s="348"/>
      <c r="L67" s="348"/>
      <c r="M67" s="306"/>
      <c r="N67" s="306"/>
      <c r="O67" s="306"/>
      <c r="P67" s="306"/>
      <c r="Q67" s="306"/>
      <c r="R67" s="306"/>
      <c r="S67" s="306"/>
      <c r="T67" s="306"/>
      <c r="U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47" t="s">
        <v>15</v>
      </c>
      <c r="G68" s="347"/>
      <c r="H68" s="348"/>
      <c r="I68" s="348"/>
      <c r="J68" s="348"/>
      <c r="K68" s="348"/>
      <c r="L68" s="348"/>
      <c r="M68" s="306"/>
      <c r="N68" s="306"/>
      <c r="O68" s="306"/>
      <c r="P68" s="306"/>
      <c r="Q68" s="306"/>
      <c r="R68" s="306"/>
      <c r="S68" s="306"/>
      <c r="T68" s="306"/>
      <c r="U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47" t="s">
        <v>15</v>
      </c>
      <c r="G69" s="347"/>
      <c r="H69" s="348"/>
      <c r="I69" s="348"/>
      <c r="J69" s="348"/>
      <c r="K69" s="348"/>
      <c r="L69" s="348"/>
      <c r="M69" s="306"/>
      <c r="N69" s="306"/>
      <c r="O69" s="306"/>
      <c r="P69" s="306"/>
      <c r="Q69" s="306"/>
      <c r="R69" s="306"/>
      <c r="S69" s="306"/>
      <c r="T69" s="306"/>
      <c r="U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47" t="s">
        <v>15</v>
      </c>
      <c r="G70" s="347"/>
      <c r="H70" s="348"/>
      <c r="I70" s="348"/>
      <c r="J70" s="348"/>
      <c r="K70" s="348"/>
      <c r="L70" s="348"/>
      <c r="M70" s="306"/>
      <c r="N70" s="306"/>
      <c r="O70" s="306"/>
      <c r="P70" s="306"/>
      <c r="Q70" s="306"/>
      <c r="R70" s="306"/>
      <c r="S70" s="306"/>
      <c r="T70" s="306"/>
      <c r="U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47" t="s">
        <v>15</v>
      </c>
      <c r="G71" s="347"/>
      <c r="H71" s="348"/>
      <c r="I71" s="348"/>
      <c r="J71" s="348"/>
      <c r="K71" s="348"/>
      <c r="L71" s="348"/>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47" t="s">
        <v>15</v>
      </c>
      <c r="G72" s="347"/>
      <c r="H72" s="348"/>
      <c r="I72" s="348"/>
      <c r="J72" s="348"/>
      <c r="K72" s="348"/>
      <c r="L72" s="348"/>
      <c r="M72" s="306"/>
      <c r="N72" s="306"/>
      <c r="O72" s="306"/>
      <c r="P72" s="306"/>
      <c r="Q72" s="306"/>
      <c r="R72" s="306"/>
      <c r="S72" s="306"/>
      <c r="T72" s="306"/>
      <c r="U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47" t="s">
        <v>15</v>
      </c>
      <c r="G73" s="347"/>
      <c r="H73" s="348"/>
      <c r="I73" s="348"/>
      <c r="J73" s="348"/>
      <c r="K73" s="348"/>
      <c r="L73" s="348"/>
      <c r="M73" s="306"/>
      <c r="N73" s="306"/>
      <c r="O73" s="306"/>
      <c r="P73" s="306"/>
      <c r="Q73" s="306"/>
      <c r="R73" s="306"/>
      <c r="S73" s="306"/>
      <c r="T73" s="306"/>
      <c r="U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47" t="s">
        <v>15</v>
      </c>
      <c r="G74" s="347"/>
      <c r="H74" s="348"/>
      <c r="I74" s="348"/>
      <c r="J74" s="348"/>
      <c r="K74" s="348"/>
      <c r="L74" s="348"/>
      <c r="M74" s="306"/>
      <c r="N74" s="306"/>
      <c r="O74" s="306"/>
      <c r="P74" s="306"/>
      <c r="Q74" s="306"/>
      <c r="R74" s="306"/>
      <c r="S74" s="306"/>
      <c r="T74" s="306"/>
      <c r="U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47" t="s">
        <v>15</v>
      </c>
      <c r="G75" s="347"/>
      <c r="H75" s="348"/>
      <c r="I75" s="348"/>
      <c r="J75" s="348"/>
      <c r="K75" s="348"/>
      <c r="L75" s="348"/>
      <c r="M75" s="306"/>
      <c r="N75" s="306"/>
      <c r="O75" s="306"/>
      <c r="P75" s="306"/>
      <c r="Q75" s="306"/>
      <c r="R75" s="306"/>
      <c r="S75" s="306"/>
      <c r="T75" s="306"/>
      <c r="U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47" t="s">
        <v>15</v>
      </c>
      <c r="G76" s="347"/>
      <c r="H76" s="348"/>
      <c r="I76" s="348"/>
      <c r="J76" s="348"/>
      <c r="K76" s="348"/>
      <c r="L76" s="348"/>
      <c r="M76" s="306"/>
      <c r="N76" s="306"/>
      <c r="O76" s="306"/>
      <c r="P76" s="306"/>
      <c r="Q76" s="306"/>
      <c r="R76" s="306"/>
      <c r="S76" s="306"/>
      <c r="T76" s="306"/>
      <c r="U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47" t="s">
        <v>15</v>
      </c>
      <c r="G77" s="347"/>
      <c r="H77" s="348"/>
      <c r="I77" s="348"/>
      <c r="J77" s="348"/>
      <c r="K77" s="348"/>
      <c r="L77" s="348"/>
      <c r="M77" s="306"/>
      <c r="N77" s="306"/>
      <c r="O77" s="306"/>
      <c r="P77" s="306"/>
      <c r="Q77" s="306"/>
      <c r="R77" s="306"/>
      <c r="S77" s="306"/>
      <c r="T77" s="306"/>
      <c r="U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7" t="s">
        <v>15</v>
      </c>
      <c r="G78" s="347"/>
      <c r="H78" s="348"/>
      <c r="I78" s="348"/>
      <c r="J78" s="348"/>
      <c r="K78" s="348"/>
      <c r="L78" s="348"/>
      <c r="M78" s="306"/>
      <c r="N78" s="306"/>
      <c r="O78" s="306"/>
      <c r="P78" s="306"/>
      <c r="Q78" s="306"/>
      <c r="R78" s="306"/>
      <c r="S78" s="306"/>
      <c r="T78" s="306"/>
      <c r="U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47" t="s">
        <v>15</v>
      </c>
      <c r="G79" s="347"/>
      <c r="H79" s="348"/>
      <c r="I79" s="348"/>
      <c r="J79" s="348"/>
      <c r="K79" s="348"/>
      <c r="L79" s="348"/>
      <c r="M79" s="306"/>
      <c r="N79" s="306"/>
      <c r="O79" s="306"/>
      <c r="P79" s="306"/>
      <c r="Q79" s="306"/>
      <c r="R79" s="306"/>
      <c r="S79" s="306"/>
      <c r="T79" s="306"/>
      <c r="U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47" t="s">
        <v>15</v>
      </c>
      <c r="G80" s="347"/>
      <c r="H80" s="348"/>
      <c r="I80" s="348"/>
      <c r="J80" s="348"/>
      <c r="K80" s="348"/>
      <c r="L80" s="348"/>
      <c r="M80" s="306"/>
      <c r="N80" s="306"/>
      <c r="O80" s="306"/>
      <c r="P80" s="306"/>
      <c r="Q80" s="306"/>
      <c r="R80" s="306"/>
      <c r="S80" s="306"/>
      <c r="T80" s="306"/>
      <c r="U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47" t="s">
        <v>15</v>
      </c>
      <c r="G81" s="347"/>
      <c r="H81" s="348"/>
      <c r="I81" s="348"/>
      <c r="J81" s="348"/>
      <c r="K81" s="348"/>
      <c r="L81" s="348"/>
      <c r="M81" s="306"/>
      <c r="N81" s="306"/>
      <c r="O81" s="306"/>
      <c r="P81" s="306"/>
      <c r="Q81" s="306"/>
      <c r="R81" s="306"/>
      <c r="S81" s="306"/>
      <c r="T81" s="306"/>
      <c r="U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47" t="s">
        <v>15</v>
      </c>
      <c r="G82" s="347"/>
      <c r="H82" s="348"/>
      <c r="I82" s="348"/>
      <c r="J82" s="348"/>
      <c r="K82" s="348"/>
      <c r="L82" s="348"/>
      <c r="M82" s="306"/>
      <c r="N82" s="306"/>
      <c r="O82" s="306"/>
      <c r="P82" s="306"/>
      <c r="Q82" s="306"/>
      <c r="R82" s="306"/>
      <c r="S82" s="306"/>
      <c r="T82" s="306"/>
      <c r="U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47" t="s">
        <v>15</v>
      </c>
      <c r="G83" s="347"/>
      <c r="H83" s="348"/>
      <c r="I83" s="348"/>
      <c r="J83" s="348"/>
      <c r="K83" s="348"/>
      <c r="L83" s="348"/>
      <c r="M83" s="306"/>
      <c r="N83" s="306"/>
      <c r="O83" s="306"/>
      <c r="P83" s="306"/>
      <c r="Q83" s="306"/>
      <c r="R83" s="306"/>
      <c r="S83" s="306"/>
      <c r="T83" s="306"/>
      <c r="U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47" t="s">
        <v>15</v>
      </c>
      <c r="G84" s="347"/>
      <c r="H84" s="348"/>
      <c r="I84" s="348"/>
      <c r="J84" s="348"/>
      <c r="K84" s="348"/>
      <c r="L84" s="348"/>
      <c r="M84" s="306"/>
      <c r="N84" s="306"/>
      <c r="O84" s="306"/>
      <c r="P84" s="306"/>
      <c r="Q84" s="306"/>
      <c r="R84" s="306"/>
      <c r="S84" s="306"/>
      <c r="T84" s="306"/>
      <c r="U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47" t="s">
        <v>15</v>
      </c>
      <c r="G85" s="347"/>
      <c r="H85" s="348"/>
      <c r="I85" s="348"/>
      <c r="J85" s="348"/>
      <c r="K85" s="348"/>
      <c r="L85" s="348"/>
      <c r="M85" s="306"/>
      <c r="N85" s="306"/>
      <c r="O85" s="306"/>
      <c r="P85" s="306"/>
      <c r="Q85" s="306"/>
      <c r="R85" s="306"/>
      <c r="S85" s="306"/>
      <c r="T85" s="306"/>
      <c r="U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47" t="s">
        <v>15</v>
      </c>
      <c r="G86" s="347"/>
      <c r="H86" s="348"/>
      <c r="I86" s="348"/>
      <c r="J86" s="348"/>
      <c r="K86" s="348"/>
      <c r="L86" s="348"/>
      <c r="M86" s="306"/>
      <c r="N86" s="306"/>
      <c r="O86" s="306"/>
      <c r="P86" s="306"/>
      <c r="Q86" s="306"/>
      <c r="R86" s="306"/>
      <c r="S86" s="306"/>
      <c r="T86" s="306"/>
      <c r="U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47" t="s">
        <v>15</v>
      </c>
      <c r="G87" s="347"/>
      <c r="H87" s="348"/>
      <c r="I87" s="348"/>
      <c r="J87" s="348"/>
      <c r="K87" s="348"/>
      <c r="L87" s="348"/>
      <c r="M87" s="306"/>
      <c r="N87" s="306"/>
      <c r="O87" s="306"/>
      <c r="P87" s="306"/>
      <c r="Q87" s="306"/>
      <c r="R87" s="306"/>
      <c r="S87" s="306"/>
      <c r="T87" s="306"/>
      <c r="U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47" t="s">
        <v>15</v>
      </c>
      <c r="G88" s="347"/>
      <c r="H88" s="348"/>
      <c r="I88" s="348"/>
      <c r="J88" s="348"/>
      <c r="K88" s="348"/>
      <c r="L88" s="348"/>
      <c r="M88" s="306"/>
      <c r="N88" s="306"/>
      <c r="O88" s="306"/>
      <c r="P88" s="306"/>
      <c r="Q88" s="306"/>
      <c r="R88" s="306"/>
      <c r="S88" s="306"/>
      <c r="T88" s="306"/>
      <c r="U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47" t="s">
        <v>15</v>
      </c>
      <c r="G89" s="347"/>
      <c r="H89" s="348"/>
      <c r="I89" s="348"/>
      <c r="J89" s="348"/>
      <c r="K89" s="348"/>
      <c r="L89" s="348"/>
      <c r="M89" s="306"/>
      <c r="N89" s="306"/>
      <c r="O89" s="306"/>
      <c r="P89" s="306"/>
      <c r="Q89" s="306"/>
      <c r="R89" s="306"/>
      <c r="S89" s="306"/>
      <c r="T89" s="306"/>
      <c r="U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47" t="s">
        <v>15</v>
      </c>
      <c r="G90" s="347"/>
      <c r="H90" s="348"/>
      <c r="I90" s="348"/>
      <c r="J90" s="348"/>
      <c r="K90" s="348"/>
      <c r="L90" s="348"/>
      <c r="M90" s="306"/>
      <c r="N90" s="306"/>
      <c r="O90" s="306"/>
      <c r="P90" s="306"/>
      <c r="Q90" s="306"/>
      <c r="R90" s="306"/>
      <c r="S90" s="306"/>
      <c r="T90" s="306"/>
      <c r="U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47" t="s">
        <v>15</v>
      </c>
      <c r="G91" s="347"/>
      <c r="H91" s="348"/>
      <c r="I91" s="348"/>
      <c r="J91" s="348"/>
      <c r="K91" s="348"/>
      <c r="L91" s="348"/>
      <c r="M91" s="306"/>
      <c r="N91" s="306"/>
      <c r="O91" s="306"/>
      <c r="P91" s="306"/>
      <c r="Q91" s="306"/>
      <c r="R91" s="306"/>
      <c r="S91" s="306"/>
      <c r="T91" s="306"/>
      <c r="U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47" t="s">
        <v>15</v>
      </c>
      <c r="G92" s="347"/>
      <c r="H92" s="348"/>
      <c r="I92" s="348"/>
      <c r="J92" s="348"/>
      <c r="K92" s="348"/>
      <c r="L92" s="348"/>
      <c r="M92" s="306"/>
      <c r="N92" s="306"/>
      <c r="O92" s="306"/>
      <c r="P92" s="306"/>
      <c r="Q92" s="306"/>
      <c r="R92" s="306"/>
      <c r="S92" s="306"/>
      <c r="T92" s="306"/>
      <c r="U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7" t="s">
        <v>15</v>
      </c>
      <c r="G93" s="347"/>
      <c r="H93" s="348"/>
      <c r="I93" s="348"/>
      <c r="J93" s="348"/>
      <c r="K93" s="348"/>
      <c r="L93" s="348"/>
      <c r="M93" s="306"/>
      <c r="N93" s="306"/>
      <c r="O93" s="306"/>
      <c r="P93" s="306"/>
      <c r="Q93" s="306"/>
      <c r="R93" s="306"/>
      <c r="S93" s="306"/>
      <c r="T93" s="306"/>
      <c r="U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47" t="s">
        <v>15</v>
      </c>
      <c r="G94" s="347"/>
      <c r="H94" s="348"/>
      <c r="I94" s="348"/>
      <c r="J94" s="348"/>
      <c r="K94" s="348"/>
      <c r="L94" s="348"/>
      <c r="M94" s="306"/>
      <c r="N94" s="306"/>
      <c r="O94" s="306"/>
      <c r="P94" s="306"/>
      <c r="Q94" s="306"/>
      <c r="R94" s="306"/>
      <c r="S94" s="306"/>
      <c r="T94" s="306"/>
      <c r="U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47" t="s">
        <v>15</v>
      </c>
      <c r="G95" s="347"/>
      <c r="H95" s="348"/>
      <c r="I95" s="348"/>
      <c r="J95" s="348"/>
      <c r="K95" s="348"/>
      <c r="L95" s="348"/>
      <c r="M95" s="306"/>
      <c r="N95" s="306"/>
      <c r="O95" s="306"/>
      <c r="P95" s="306"/>
      <c r="Q95" s="306"/>
      <c r="R95" s="306"/>
      <c r="S95" s="306"/>
      <c r="T95" s="306"/>
      <c r="U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47" t="s">
        <v>15</v>
      </c>
      <c r="G96" s="347"/>
      <c r="H96" s="348"/>
      <c r="I96" s="348"/>
      <c r="J96" s="348"/>
      <c r="K96" s="348"/>
      <c r="L96" s="348"/>
      <c r="M96" s="306"/>
      <c r="N96" s="306"/>
      <c r="O96" s="306"/>
      <c r="P96" s="306"/>
      <c r="Q96" s="306"/>
      <c r="R96" s="306"/>
      <c r="S96" s="306"/>
      <c r="T96" s="306"/>
      <c r="U96" s="306"/>
    </row>
    <row r="97" ht="62.25" customHeight="1">
      <c r="A97" s="40"/>
      <c r="B97" s="343" t="str">
        <f>Résultats!B98</f>
        <v>12.3</v>
      </c>
      <c r="C97" s="327" t="str">
        <f>Résultats!C98</f>
        <v>AA</v>
      </c>
      <c r="D97" s="327">
        <f>Résultats!E98</f>
        <v>0</v>
      </c>
      <c r="E97" s="339" t="str">
        <f>Résultats!F98</f>
        <v xml:space="preserve">La page « plan du site » est-elle pertinente ?</v>
      </c>
      <c r="F97" s="347" t="s">
        <v>15</v>
      </c>
      <c r="G97" s="347"/>
      <c r="H97" s="348"/>
      <c r="I97" s="348"/>
      <c r="J97" s="348"/>
      <c r="K97" s="348"/>
      <c r="L97" s="348"/>
      <c r="M97" s="306"/>
      <c r="N97" s="306"/>
      <c r="O97" s="306"/>
      <c r="P97" s="306"/>
      <c r="Q97" s="306"/>
      <c r="R97" s="306"/>
      <c r="S97" s="306"/>
      <c r="T97" s="306"/>
      <c r="U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47" t="s">
        <v>15</v>
      </c>
      <c r="G98" s="347"/>
      <c r="H98" s="348"/>
      <c r="I98" s="348"/>
      <c r="J98" s="348"/>
      <c r="K98" s="348"/>
      <c r="L98" s="348"/>
      <c r="M98" s="306"/>
      <c r="N98" s="306"/>
      <c r="O98" s="306"/>
      <c r="P98" s="306"/>
      <c r="Q98" s="306"/>
      <c r="R98" s="306"/>
      <c r="S98" s="306"/>
      <c r="T98" s="306"/>
      <c r="U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47" t="s">
        <v>15</v>
      </c>
      <c r="G99" s="347"/>
      <c r="H99" s="348"/>
      <c r="I99" s="348"/>
      <c r="J99" s="348"/>
      <c r="K99" s="348"/>
      <c r="L99" s="348"/>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47" t="s">
        <v>15</v>
      </c>
      <c r="G100" s="347"/>
      <c r="H100" s="348"/>
      <c r="I100" s="348"/>
      <c r="J100" s="348"/>
      <c r="K100" s="348"/>
      <c r="L100" s="348"/>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47" t="s">
        <v>15</v>
      </c>
      <c r="G101" s="347"/>
      <c r="H101" s="348"/>
      <c r="I101" s="348"/>
      <c r="J101" s="348"/>
      <c r="K101" s="348"/>
      <c r="L101" s="348"/>
      <c r="M101" s="306"/>
      <c r="N101" s="306"/>
      <c r="O101" s="306"/>
      <c r="P101" s="306"/>
      <c r="Q101" s="306"/>
      <c r="R101" s="306"/>
      <c r="S101" s="306"/>
      <c r="T101" s="306"/>
      <c r="U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47" t="s">
        <v>15</v>
      </c>
      <c r="G102" s="347"/>
      <c r="H102" s="348"/>
      <c r="I102" s="348"/>
      <c r="J102" s="348"/>
      <c r="K102" s="348"/>
      <c r="L102" s="348"/>
      <c r="M102" s="306"/>
      <c r="N102" s="306"/>
      <c r="O102" s="306"/>
      <c r="P102" s="306"/>
      <c r="Q102" s="306"/>
      <c r="R102" s="306"/>
      <c r="S102" s="306"/>
      <c r="T102" s="306"/>
      <c r="U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47" t="s">
        <v>15</v>
      </c>
      <c r="G103" s="347"/>
      <c r="H103" s="348"/>
      <c r="I103" s="348"/>
      <c r="J103" s="348"/>
      <c r="K103" s="348"/>
      <c r="L103" s="348"/>
      <c r="M103" s="306"/>
      <c r="N103" s="306"/>
      <c r="O103" s="306"/>
      <c r="P103" s="306"/>
      <c r="Q103" s="306"/>
      <c r="R103" s="306"/>
      <c r="S103" s="306"/>
      <c r="T103" s="306"/>
      <c r="U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47" t="s">
        <v>15</v>
      </c>
      <c r="G104" s="347"/>
      <c r="H104" s="348"/>
      <c r="I104" s="348"/>
      <c r="J104" s="348"/>
      <c r="K104" s="348"/>
      <c r="L104" s="348"/>
      <c r="M104" s="306"/>
      <c r="N104" s="306"/>
      <c r="O104" s="306"/>
      <c r="P104" s="306"/>
      <c r="Q104" s="306"/>
      <c r="R104" s="306"/>
      <c r="S104" s="306"/>
      <c r="T104" s="306"/>
      <c r="U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47" t="s">
        <v>15</v>
      </c>
      <c r="G105" s="347"/>
      <c r="H105" s="348"/>
      <c r="I105" s="348"/>
      <c r="J105" s="348"/>
      <c r="K105" s="348"/>
      <c r="L105" s="348"/>
      <c r="M105" s="306"/>
      <c r="N105" s="306"/>
      <c r="O105" s="306"/>
      <c r="P105" s="306"/>
      <c r="Q105" s="306"/>
      <c r="R105" s="306"/>
      <c r="S105" s="306"/>
      <c r="T105" s="306"/>
      <c r="U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47" t="s">
        <v>15</v>
      </c>
      <c r="G106" s="347"/>
      <c r="H106" s="348"/>
      <c r="I106" s="348"/>
      <c r="J106" s="348"/>
      <c r="K106" s="348"/>
      <c r="L106" s="348"/>
      <c r="M106" s="306"/>
      <c r="N106" s="306"/>
      <c r="O106" s="306"/>
      <c r="P106" s="306"/>
      <c r="Q106" s="306"/>
      <c r="R106" s="306"/>
      <c r="S106" s="306"/>
      <c r="T106" s="306"/>
      <c r="U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47" t="s">
        <v>15</v>
      </c>
      <c r="G107" s="347"/>
      <c r="H107" s="348"/>
      <c r="I107" s="348"/>
      <c r="J107" s="348"/>
      <c r="K107" s="348"/>
      <c r="L107" s="348"/>
      <c r="M107" s="306"/>
      <c r="N107" s="306"/>
      <c r="O107" s="306"/>
      <c r="P107" s="306"/>
      <c r="Q107" s="306"/>
      <c r="R107" s="306"/>
      <c r="S107" s="306"/>
      <c r="T107" s="306"/>
      <c r="U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47" t="s">
        <v>15</v>
      </c>
      <c r="G108" s="347"/>
      <c r="H108" s="348"/>
      <c r="I108" s="348"/>
      <c r="J108" s="348"/>
      <c r="K108" s="348"/>
      <c r="L108" s="348"/>
      <c r="M108" s="306"/>
      <c r="N108" s="306"/>
      <c r="O108" s="306"/>
      <c r="P108" s="306"/>
      <c r="Q108" s="306"/>
      <c r="R108" s="306"/>
      <c r="S108" s="306"/>
      <c r="T108" s="306"/>
      <c r="U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47" t="s">
        <v>15</v>
      </c>
      <c r="G109" s="347"/>
      <c r="H109" s="348"/>
      <c r="I109" s="348"/>
      <c r="J109" s="348"/>
      <c r="K109" s="348"/>
      <c r="L109" s="348"/>
      <c r="M109" s="306"/>
      <c r="N109" s="306"/>
      <c r="O109" s="306"/>
      <c r="P109" s="306"/>
      <c r="Q109" s="306"/>
      <c r="R109" s="306"/>
      <c r="S109" s="306"/>
      <c r="T109" s="306"/>
      <c r="U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47" t="s">
        <v>15</v>
      </c>
      <c r="G110" s="347"/>
      <c r="H110" s="348"/>
      <c r="I110" s="348"/>
      <c r="J110" s="348"/>
      <c r="K110" s="348"/>
      <c r="L110" s="348"/>
      <c r="M110" s="306"/>
      <c r="N110" s="306"/>
      <c r="O110" s="306"/>
      <c r="P110" s="306"/>
      <c r="Q110" s="306"/>
      <c r="R110" s="306"/>
      <c r="S110" s="306"/>
      <c r="T110" s="306"/>
      <c r="U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47" t="s">
        <v>15</v>
      </c>
      <c r="G111" s="347"/>
      <c r="H111" s="348"/>
      <c r="I111" s="348"/>
      <c r="J111" s="348"/>
      <c r="K111" s="348"/>
      <c r="L111" s="348"/>
      <c r="M111" s="306"/>
      <c r="N111" s="306"/>
      <c r="O111" s="306"/>
      <c r="P111" s="306"/>
      <c r="Q111" s="306"/>
      <c r="R111" s="306"/>
      <c r="S111" s="306"/>
      <c r="T111" s="306"/>
      <c r="U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47" t="s">
        <v>15</v>
      </c>
      <c r="G112" s="347"/>
      <c r="H112" s="348"/>
      <c r="I112" s="348"/>
      <c r="J112" s="348"/>
      <c r="K112" s="348"/>
      <c r="L112" s="348"/>
      <c r="M112" s="306"/>
      <c r="N112" s="306"/>
      <c r="O112" s="306"/>
      <c r="P112" s="306"/>
      <c r="Q112" s="306"/>
      <c r="R112" s="306"/>
      <c r="S112" s="306"/>
      <c r="T112" s="306"/>
      <c r="U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47" t="s">
        <v>15</v>
      </c>
      <c r="G113" s="347"/>
      <c r="H113" s="348"/>
      <c r="I113" s="348"/>
      <c r="J113" s="348"/>
      <c r="K113" s="348"/>
      <c r="L113" s="348"/>
      <c r="M113" s="306"/>
      <c r="N113" s="306"/>
      <c r="O113" s="306"/>
      <c r="P113" s="306"/>
      <c r="Q113" s="306"/>
      <c r="R113" s="306"/>
      <c r="S113" s="306"/>
      <c r="T113" s="306"/>
      <c r="U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47" t="s">
        <v>15</v>
      </c>
      <c r="G114" s="347"/>
      <c r="H114" s="348"/>
      <c r="I114" s="348"/>
      <c r="J114" s="348"/>
      <c r="K114" s="348"/>
      <c r="L114" s="348"/>
      <c r="M114" s="306"/>
      <c r="N114" s="306"/>
      <c r="O114" s="306"/>
      <c r="P114" s="306"/>
      <c r="Q114" s="306"/>
      <c r="R114" s="306"/>
      <c r="S114" s="306"/>
      <c r="T114" s="306"/>
      <c r="U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47" t="s">
        <v>15</v>
      </c>
      <c r="G115" s="347"/>
      <c r="H115" s="348"/>
      <c r="I115" s="348"/>
      <c r="J115" s="348"/>
      <c r="K115" s="348"/>
      <c r="L115" s="348"/>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47" t="s">
        <v>15</v>
      </c>
      <c r="G116" s="347"/>
      <c r="H116" s="348"/>
      <c r="I116" s="348"/>
      <c r="J116" s="348"/>
      <c r="K116" s="348"/>
      <c r="L116" s="348"/>
      <c r="M116" s="306"/>
      <c r="N116" s="306"/>
      <c r="O116" s="306"/>
      <c r="P116" s="306"/>
      <c r="Q116" s="306"/>
      <c r="R116" s="306"/>
      <c r="S116" s="306"/>
      <c r="T116" s="306"/>
      <c r="U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47" t="s">
        <v>15</v>
      </c>
      <c r="G117" s="347"/>
      <c r="H117" s="348"/>
      <c r="I117" s="348"/>
      <c r="J117" s="348"/>
      <c r="K117" s="348"/>
      <c r="L117" s="348"/>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8" operator="equal" id="{00390062-008D-4FE8-A875-00B40010001C}">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18" operator="equal" id="{00A200FE-0039-4B7D-9BD4-00B6008E00DB}">
            <xm:f>"na"</xm:f>
            <x14:dxf>
              <fill>
                <patternFill patternType="solid">
                  <fgColor rgb="FFFCE8B2"/>
                  <bgColor rgb="FFFCE8B2"/>
                </patternFill>
              </fill>
            </x14:dxf>
          </x14:cfRule>
          <xm:sqref>F1:F2 C2 F4:F11</xm:sqref>
        </x14:conditionalFormatting>
        <x14:conditionalFormatting xmlns:xm="http://schemas.microsoft.com/office/excel/2006/main">
          <x14:cfRule type="cellIs" priority="7" operator="equal" id="{00D500A2-00C9-4EF2-BB0E-002C0092007F}">
            <xm:f>"na"</xm:f>
            <x14:dxf>
              <font/>
              <fill>
                <patternFill patternType="solid">
                  <fgColor rgb="FFFCE8B2"/>
                  <bgColor rgb="FFFCE8B2"/>
                </patternFill>
              </fill>
            </x14:dxf>
          </x14:cfRule>
          <xm:sqref>F4:F10</xm:sqref>
        </x14:conditionalFormatting>
        <x14:conditionalFormatting xmlns:xm="http://schemas.microsoft.com/office/excel/2006/main">
          <x14:cfRule type="cellIs" priority="15" operator="equal" id="{002300B1-00FB-4607-9266-005700990027}">
            <xm:f>"c"</xm:f>
            <x14:dxf>
              <fill>
                <patternFill patternType="solid">
                  <fgColor rgb="FFB7E1CD"/>
                  <bgColor rgb="FFB7E1CD"/>
                </patternFill>
              </fill>
            </x14:dxf>
          </x14:cfRule>
          <xm:sqref>F11</xm:sqref>
        </x14:conditionalFormatting>
        <x14:conditionalFormatting xmlns:xm="http://schemas.microsoft.com/office/excel/2006/main">
          <x14:cfRule type="cellIs" priority="16" operator="equal" id="{00CD002D-002F-47F2-B97C-00CD0065000B}">
            <xm:f>"nc"</xm:f>
            <x14:dxf>
              <fill>
                <patternFill patternType="solid">
                  <fgColor rgb="FFF4C7C3"/>
                  <bgColor rgb="FFF4C7C3"/>
                </patternFill>
              </fill>
            </x14:dxf>
          </x14:cfRule>
          <xm:sqref>F11</xm:sqref>
        </x14:conditionalFormatting>
        <x14:conditionalFormatting xmlns:xm="http://schemas.microsoft.com/office/excel/2006/main">
          <x14:cfRule type="cellIs" priority="3" operator="equal" id="{009C00DD-00F7-411D-9186-00F800E400BD}">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1" operator="equal" id="{00F90051-0027-43D2-A6ED-008400090089}">
            <xm:f>"c"</xm:f>
            <x14:dxf>
              <font/>
              <fill>
                <patternFill patternType="solid">
                  <fgColor rgb="FFB7E1CD"/>
                  <bgColor rgb="FFB7E1CD"/>
                </patternFill>
              </fill>
            </x14:dxf>
          </x14:cfRule>
          <xm:sqref>F12:F117</xm:sqref>
        </x14:conditionalFormatting>
        <x14:conditionalFormatting xmlns:xm="http://schemas.microsoft.com/office/excel/2006/main">
          <x14:cfRule type="cellIs" priority="2" operator="equal" id="{00AF00EA-0059-4DA3-ABE9-00A800A800C0}">
            <xm:f>"nc"</xm:f>
            <x14:dxf>
              <font/>
              <fill>
                <patternFill patternType="solid">
                  <fgColor rgb="FFF4C7C3"/>
                  <bgColor rgb="FFF4C7C3"/>
                </patternFill>
              </fill>
            </x14:dxf>
          </x14:cfRule>
          <xm:sqref>F12:F117</xm:sqref>
        </x14:conditionalFormatting>
        <x14:conditionalFormatting xmlns:xm="http://schemas.microsoft.com/office/excel/2006/main">
          <x14:cfRule type="cellIs" priority="4" operator="equal" id="{00A4007E-00D0-4DE6-ADC8-00A300B700BE}">
            <xm:f>"na"</xm:f>
            <x14:dxf>
              <font/>
              <fill>
                <patternFill patternType="solid">
                  <fgColor rgb="FFFCE8B2"/>
                  <bgColor rgb="FFFCE8B2"/>
                </patternFill>
              </fill>
            </x14:dxf>
          </x14:cfRule>
          <xm:sqref>F12:F117</xm:sqref>
        </x14:conditionalFormatting>
        <x14:conditionalFormatting xmlns:xm="http://schemas.microsoft.com/office/excel/2006/main">
          <x14:cfRule type="cellIs" priority="5" operator="equal" id="{00F7006D-00BC-4B6E-85DB-00DF007700B4}">
            <xm:f>"d"</xm:f>
            <x14:dxf>
              <fill>
                <patternFill patternType="solid">
                  <fgColor rgb="FFFFD966"/>
                  <bgColor rgb="FFFFD966"/>
                </patternFill>
              </fill>
            </x14:dxf>
          </x14:cfRule>
          <xm:sqref>G12:G117</xm:sqref>
        </x14:conditionalFormatting>
        <x14:conditionalFormatting xmlns:xm="http://schemas.microsoft.com/office/excel/2006/main">
          <x14:cfRule type="notContainsBlanks" priority="6" id="{00D90091-00C4-4619-AC5D-007300F200C5}">
            <xm:f>LEN(TRIM(K13))&gt;0</xm:f>
            <x14:dxf>
              <fill>
                <patternFill patternType="solid">
                  <fgColor rgb="FFB7E1CD"/>
                  <bgColor rgb="FFB7E1CD"/>
                </patternFill>
              </fill>
            </x14:dxf>
          </x14:cfRule>
          <xm:sqref>K13</xm:sqref>
        </x14:conditionalFormatting>
        <x14:conditionalFormatting xmlns:xm="http://schemas.microsoft.com/office/excel/2006/main">
          <x14:cfRule type="cellIs" priority="9" operator="equal" id="{005200BE-008A-4393-93B6-00A0003A006C}">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1" operator="equal" id="{00E600CB-0081-4132-8F99-000300610041}">
            <xm:f>"C"</xm:f>
            <x14:dxf>
              <fill>
                <patternFill patternType="solid">
                  <fgColor rgb="FFB7E1CD"/>
                  <bgColor rgb="FFB7E1CD"/>
                </patternFill>
              </fill>
            </x14:dxf>
          </x14:cfRule>
          <xm:sqref>O4:R4</xm:sqref>
        </x14:conditionalFormatting>
        <x14:conditionalFormatting xmlns:xm="http://schemas.microsoft.com/office/excel/2006/main">
          <x14:cfRule type="cellIs" priority="12" operator="equal" id="{002C005E-0025-4F66-8160-00B800AA00F8}">
            <xm:f>"NC"</xm:f>
            <x14:dxf>
              <fill>
                <patternFill patternType="solid">
                  <fgColor rgb="FFF4C7C3"/>
                  <bgColor rgb="FFF4C7C3"/>
                </patternFill>
              </fill>
            </x14:dxf>
          </x14:cfRule>
          <xm:sqref>O4:R4</xm:sqref>
        </x14:conditionalFormatting>
        <x14:conditionalFormatting xmlns:xm="http://schemas.microsoft.com/office/excel/2006/main">
          <x14:cfRule type="cellIs" priority="13" operator="equal" id="{00010009-0055-4395-9465-00C400D10017}">
            <xm:f>"NA"</xm:f>
            <x14:dxf>
              <fill>
                <patternFill patternType="solid">
                  <fgColor rgb="FFFCE8B2"/>
                  <bgColor rgb="FFFCE8B2"/>
                </patternFill>
              </fill>
            </x14:dxf>
          </x14:cfRule>
          <xm:sqref>O4:R4</xm:sqref>
        </x14:conditionalFormatting>
        <x14:conditionalFormatting xmlns:xm="http://schemas.microsoft.com/office/excel/2006/main">
          <x14:cfRule type="cellIs" priority="14" operator="equal" id="{00740075-00CF-4F33-80CD-001000A9008F}">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F20049-0067-43F9-B5F4-009C00780030}" type="list" allowBlank="1" errorStyle="stop" imeMode="noControl" operator="between" showDropDown="0" showErrorMessage="1" showInputMessage="0">
          <x14:formula1>
            <xm:f>"nt,na,c,nc"</xm:f>
          </x14:formula1>
          <xm:sqref>F12:F117</xm:sqref>
        </x14:dataValidation>
        <x14:dataValidation xr:uid="{003E00A4-00B6-4626-A26D-005800010012}" type="list" allowBlank="1" errorStyle="stop" imeMode="noControl" operator="between" showDropDown="0" showErrorMessage="0" showInputMessage="0">
          <x14:formula1>
            <xm:f>"d"</xm:f>
          </x14:formula1>
          <xm:sqref>G12:G117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66406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1" width="15.44140625"/>
  </cols>
  <sheetData>
    <row r="1" ht="0.75" customHeight="1">
      <c r="A1" s="305"/>
      <c r="B1" s="306"/>
      <c r="C1" s="306"/>
      <c r="D1" s="306"/>
      <c r="E1" s="306"/>
      <c r="F1" s="306"/>
      <c r="G1" s="355"/>
      <c r="H1" s="306"/>
      <c r="I1" s="306"/>
      <c r="J1" s="306"/>
      <c r="K1" s="306"/>
      <c r="L1" s="306"/>
      <c r="M1" s="306"/>
      <c r="N1" s="306"/>
      <c r="O1" s="306"/>
      <c r="P1" s="306"/>
      <c r="Q1" s="306"/>
      <c r="R1" s="306"/>
      <c r="S1" s="306"/>
      <c r="T1" s="306"/>
      <c r="U1" s="306"/>
    </row>
    <row r="2" ht="16.5" customHeight="1">
      <c r="A2" s="308"/>
      <c r="B2" s="309" t="str">
        <f>F4</f>
        <v>P07</v>
      </c>
      <c r="C2" s="310">
        <f>Echantillon!C19</f>
        <v>0</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HYPERLINK(Echantillon!D19)</f>
        <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Echantillon!B19</f>
        <v>P07</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27">O5+P5</f>
        <v>0</v>
      </c>
      <c r="T5" s="329" t="str">
        <f t="shared" ref="T5:T7" si="128">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27"/>
        <v>0</v>
      </c>
      <c r="T6" s="329" t="str">
        <f t="shared" si="128"/>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27"/>
        <v>0</v>
      </c>
      <c r="T7" s="329" t="str">
        <f t="shared" si="128"/>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29">SUM(O5:O7)</f>
        <v>0</v>
      </c>
      <c r="P8" s="332">
        <f t="shared" si="129"/>
        <v>0</v>
      </c>
      <c r="Q8" s="332">
        <f t="shared" si="129"/>
        <v>0</v>
      </c>
      <c r="R8" s="332">
        <f t="shared" si="129"/>
        <v>106</v>
      </c>
      <c r="S8" s="333">
        <f t="shared" si="129"/>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356"/>
      <c r="H11" s="336"/>
      <c r="I11" s="336"/>
      <c r="J11" s="336"/>
      <c r="K11" s="336"/>
      <c r="L11" s="336"/>
      <c r="M11" s="306"/>
      <c r="N11" s="306"/>
      <c r="O11" s="306"/>
      <c r="P11" s="306"/>
      <c r="Q11" s="306"/>
      <c r="R11" s="306"/>
      <c r="S11" s="306"/>
      <c r="T11" s="306"/>
      <c r="U11" s="306"/>
    </row>
    <row r="12" ht="62.25" customHeight="1">
      <c r="A12" s="337" t="s">
        <v>85</v>
      </c>
      <c r="B12" s="357" t="str">
        <f>Résultats!B13</f>
        <v>1.1</v>
      </c>
      <c r="C12" s="263" t="str">
        <f>Résultats!C13</f>
        <v>A</v>
      </c>
      <c r="D12" s="263" t="str">
        <f>Résultats!E13</f>
        <v>x</v>
      </c>
      <c r="E12" s="335"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row>
    <row r="13" ht="62.25" customHeight="1">
      <c r="A13" s="40"/>
      <c r="B13" s="357" t="str">
        <f>Résultats!B14</f>
        <v>1.2</v>
      </c>
      <c r="C13" s="263" t="str">
        <f>Résultats!C14</f>
        <v>A</v>
      </c>
      <c r="D13" s="263">
        <f>Résultats!E14</f>
        <v>0</v>
      </c>
      <c r="E13" s="335"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row>
    <row r="14" ht="62.25" customHeight="1">
      <c r="A14" s="40"/>
      <c r="B14" s="357" t="str">
        <f>Résultats!B15</f>
        <v>1.3</v>
      </c>
      <c r="C14" s="263" t="str">
        <f>Résultats!C15</f>
        <v>A</v>
      </c>
      <c r="D14" s="263">
        <f>Résultats!E15</f>
        <v>0</v>
      </c>
      <c r="E14" s="335"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row>
    <row r="15" ht="62.25" customHeight="1">
      <c r="A15" s="40"/>
      <c r="B15" s="357" t="str">
        <f>Résultats!B16</f>
        <v>1.4</v>
      </c>
      <c r="C15" s="263" t="str">
        <f>Résultats!C16</f>
        <v>A</v>
      </c>
      <c r="D15" s="263">
        <f>Résultats!E16</f>
        <v>0</v>
      </c>
      <c r="E15" s="335"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row>
    <row r="16" ht="62.25" customHeight="1">
      <c r="A16" s="40"/>
      <c r="B16" s="357" t="str">
        <f>Résultats!B17</f>
        <v>1.5</v>
      </c>
      <c r="C16" s="263" t="str">
        <f>Résultats!C17</f>
        <v>A</v>
      </c>
      <c r="D16" s="263">
        <f>Résultats!E17</f>
        <v>0</v>
      </c>
      <c r="E16" s="335"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row>
    <row r="17" ht="62.25" customHeight="1">
      <c r="A17" s="40"/>
      <c r="B17" s="357" t="str">
        <f>Résultats!B18</f>
        <v>1.6</v>
      </c>
      <c r="C17" s="263" t="str">
        <f>Résultats!C18</f>
        <v>A</v>
      </c>
      <c r="D17" s="263">
        <f>Résultats!E18</f>
        <v>0</v>
      </c>
      <c r="E17" s="335"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row>
    <row r="18" ht="62.25" customHeight="1">
      <c r="A18" s="40"/>
      <c r="B18" s="357" t="str">
        <f>Résultats!B19</f>
        <v>1.7</v>
      </c>
      <c r="C18" s="263" t="str">
        <f>Résultats!C19</f>
        <v>A</v>
      </c>
      <c r="D18" s="263">
        <f>Résultats!E19</f>
        <v>0</v>
      </c>
      <c r="E18" s="335"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row>
    <row r="19" ht="62.25" customHeight="1">
      <c r="A19" s="40"/>
      <c r="B19" s="357" t="str">
        <f>Résultats!B20</f>
        <v>1.8</v>
      </c>
      <c r="C19" s="263" t="str">
        <f>Résultats!C20</f>
        <v>AA</v>
      </c>
      <c r="D19" s="263">
        <f>Résultats!E20</f>
        <v>0</v>
      </c>
      <c r="E19" s="358"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row>
    <row r="20" ht="62.25" customHeight="1">
      <c r="A20" s="49"/>
      <c r="B20" s="357" t="str">
        <f>Résultats!B21</f>
        <v>1.9</v>
      </c>
      <c r="C20" s="263" t="str">
        <f>Résultats!C21</f>
        <v>A</v>
      </c>
      <c r="D20" s="263">
        <f>Résultats!E21</f>
        <v>0</v>
      </c>
      <c r="E20" s="335"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row>
    <row r="21" ht="62.25" customHeight="1">
      <c r="A21" s="337" t="s">
        <v>86</v>
      </c>
      <c r="B21" s="357" t="str">
        <f>Résultats!B22</f>
        <v>2.1</v>
      </c>
      <c r="C21" s="263" t="str">
        <f>Résultats!C22</f>
        <v>A</v>
      </c>
      <c r="D21" s="263">
        <f>Résultats!E22</f>
        <v>0</v>
      </c>
      <c r="E21" s="335"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row>
    <row r="22" ht="62.25" customHeight="1">
      <c r="A22" s="49"/>
      <c r="B22" s="357" t="str">
        <f>Résultats!B23</f>
        <v>2.2</v>
      </c>
      <c r="C22" s="263" t="str">
        <f>Résultats!C23</f>
        <v>A</v>
      </c>
      <c r="D22" s="263">
        <f>Résultats!E23</f>
        <v>0</v>
      </c>
      <c r="E22" s="335"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row>
    <row r="23" ht="62.25" customHeight="1">
      <c r="A23" s="337" t="s">
        <v>87</v>
      </c>
      <c r="B23" s="357" t="str">
        <f>Résultats!B24</f>
        <v>3.1</v>
      </c>
      <c r="C23" s="263" t="str">
        <f>Résultats!C24</f>
        <v>A</v>
      </c>
      <c r="D23" s="263" t="str">
        <f>Résultats!E24</f>
        <v>x</v>
      </c>
      <c r="E23" s="335"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row>
    <row r="24" ht="62.25" customHeight="1">
      <c r="A24" s="40"/>
      <c r="B24" s="357" t="str">
        <f>Résultats!B25</f>
        <v>3.2</v>
      </c>
      <c r="C24" s="263" t="str">
        <f>Résultats!C25</f>
        <v>AA</v>
      </c>
      <c r="D24" s="263">
        <f>Résultats!E25</f>
        <v>0</v>
      </c>
      <c r="E24" s="335"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row>
    <row r="25" ht="62.25" customHeight="1">
      <c r="A25" s="49"/>
      <c r="B25" s="357" t="str">
        <f>Résultats!B26</f>
        <v>3.3</v>
      </c>
      <c r="C25" s="263" t="str">
        <f>Résultats!C26</f>
        <v>AA</v>
      </c>
      <c r="D25" s="263">
        <f>Résultats!E26</f>
        <v>0</v>
      </c>
      <c r="E25" s="335"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row>
    <row r="26" ht="62.25" customHeight="1">
      <c r="A26" s="337" t="s">
        <v>88</v>
      </c>
      <c r="B26" s="357" t="str">
        <f>Résultats!B27</f>
        <v>4.1</v>
      </c>
      <c r="C26" s="263" t="str">
        <f>Résultats!C27</f>
        <v>A</v>
      </c>
      <c r="D26" s="263" t="str">
        <f>Résultats!E27</f>
        <v>x</v>
      </c>
      <c r="E26" s="335"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row>
    <row r="27" ht="62.25" customHeight="1">
      <c r="A27" s="40"/>
      <c r="B27" s="357" t="str">
        <f>Résultats!B28</f>
        <v>4.2</v>
      </c>
      <c r="C27" s="263" t="str">
        <f>Résultats!C28</f>
        <v>A</v>
      </c>
      <c r="D27" s="263">
        <f>Résultats!E28</f>
        <v>0</v>
      </c>
      <c r="E27" s="335"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row>
    <row r="28" ht="62.25" customHeight="1">
      <c r="A28" s="40"/>
      <c r="B28" s="357" t="str">
        <f>Résultats!B29</f>
        <v>4.3</v>
      </c>
      <c r="C28" s="263" t="str">
        <f>Résultats!C29</f>
        <v>A</v>
      </c>
      <c r="D28" s="263">
        <f>Résultats!E29</f>
        <v>0</v>
      </c>
      <c r="E28" s="335"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row>
    <row r="29" ht="62.25" customHeight="1">
      <c r="A29" s="40"/>
      <c r="B29" s="357" t="str">
        <f>Résultats!B30</f>
        <v>4.4</v>
      </c>
      <c r="C29" s="263" t="str">
        <f>Résultats!C30</f>
        <v>A</v>
      </c>
      <c r="D29" s="263">
        <f>Résultats!E30</f>
        <v>0</v>
      </c>
      <c r="E29" s="335"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row>
    <row r="30" ht="62.25" customHeight="1">
      <c r="A30" s="40"/>
      <c r="B30" s="357" t="str">
        <f>Résultats!B31</f>
        <v>4.5</v>
      </c>
      <c r="C30" s="263" t="str">
        <f>Résultats!C31</f>
        <v>AA</v>
      </c>
      <c r="D30" s="263">
        <f>Résultats!E31</f>
        <v>0</v>
      </c>
      <c r="E30" s="335"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row>
    <row r="31" ht="62.25" customHeight="1">
      <c r="A31" s="40"/>
      <c r="B31" s="357" t="str">
        <f>Résultats!B32</f>
        <v>4.6</v>
      </c>
      <c r="C31" s="263" t="str">
        <f>Résultats!C32</f>
        <v>AA</v>
      </c>
      <c r="D31" s="263">
        <f>Résultats!E32</f>
        <v>0</v>
      </c>
      <c r="E31" s="335"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row>
    <row r="32" ht="62.25" customHeight="1">
      <c r="A32" s="40"/>
      <c r="B32" s="357" t="str">
        <f>Résultats!B33</f>
        <v>4.7</v>
      </c>
      <c r="C32" s="263" t="str">
        <f>Résultats!C33</f>
        <v>A</v>
      </c>
      <c r="D32" s="263">
        <f>Résultats!E33</f>
        <v>0</v>
      </c>
      <c r="E32" s="335"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row>
    <row r="33" ht="62.25" customHeight="1">
      <c r="A33" s="40"/>
      <c r="B33" s="357" t="str">
        <f>Résultats!B34</f>
        <v>4.8</v>
      </c>
      <c r="C33" s="263" t="str">
        <f>Résultats!C34</f>
        <v>A</v>
      </c>
      <c r="D33" s="263">
        <f>Résultats!E34</f>
        <v>0</v>
      </c>
      <c r="E33" s="335"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row>
    <row r="34" ht="62.25" customHeight="1">
      <c r="A34" s="40"/>
      <c r="B34" s="357" t="str">
        <f>Résultats!B35</f>
        <v>4.9</v>
      </c>
      <c r="C34" s="263" t="str">
        <f>Résultats!C35</f>
        <v>A</v>
      </c>
      <c r="D34" s="263">
        <f>Résultats!E35</f>
        <v>0</v>
      </c>
      <c r="E34" s="335"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row>
    <row r="35" ht="62.25" customHeight="1">
      <c r="A35" s="40"/>
      <c r="B35" s="357" t="str">
        <f>Résultats!B36</f>
        <v>4.10</v>
      </c>
      <c r="C35" s="263" t="str">
        <f>Résultats!C36</f>
        <v>A</v>
      </c>
      <c r="D35" s="263" t="str">
        <f>Résultats!E36</f>
        <v>x</v>
      </c>
      <c r="E35" s="335"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row>
    <row r="36" ht="62.25" customHeight="1">
      <c r="A36" s="40"/>
      <c r="B36" s="357" t="str">
        <f>Résultats!B37</f>
        <v>4.11</v>
      </c>
      <c r="C36" s="263" t="str">
        <f>Résultats!C37</f>
        <v>A</v>
      </c>
      <c r="D36" s="263">
        <f>Résultats!E37</f>
        <v>0</v>
      </c>
      <c r="E36" s="335"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row>
    <row r="37" ht="62.25" customHeight="1">
      <c r="A37" s="40"/>
      <c r="B37" s="357" t="str">
        <f>Résultats!B38</f>
        <v>4.12</v>
      </c>
      <c r="C37" s="263" t="str">
        <f>Résultats!C38</f>
        <v>A</v>
      </c>
      <c r="D37" s="263">
        <f>Résultats!E38</f>
        <v>0</v>
      </c>
      <c r="E37" s="335"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row>
    <row r="38" ht="62.25" customHeight="1">
      <c r="A38" s="49"/>
      <c r="B38" s="357" t="str">
        <f>Résultats!B39</f>
        <v>4.13</v>
      </c>
      <c r="C38" s="263" t="str">
        <f>Résultats!C39</f>
        <v>A</v>
      </c>
      <c r="D38" s="263">
        <f>Résultats!E39</f>
        <v>0</v>
      </c>
      <c r="E38" s="335"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row>
    <row r="39" ht="62.25" customHeight="1">
      <c r="A39" s="337" t="s">
        <v>89</v>
      </c>
      <c r="B39" s="357" t="str">
        <f>Résultats!B40</f>
        <v>5.1</v>
      </c>
      <c r="C39" s="263" t="str">
        <f>Résultats!C40</f>
        <v>A</v>
      </c>
      <c r="D39" s="263">
        <f>Résultats!E40</f>
        <v>0</v>
      </c>
      <c r="E39" s="335"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row>
    <row r="40" ht="62.25" customHeight="1">
      <c r="A40" s="40"/>
      <c r="B40" s="357" t="str">
        <f>Résultats!B41</f>
        <v>5.2</v>
      </c>
      <c r="C40" s="263" t="str">
        <f>Résultats!C41</f>
        <v>A</v>
      </c>
      <c r="D40" s="263">
        <f>Résultats!E41</f>
        <v>0</v>
      </c>
      <c r="E40" s="335"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row>
    <row r="41" ht="62.25" customHeight="1">
      <c r="A41" s="40"/>
      <c r="B41" s="357" t="str">
        <f>Résultats!B42</f>
        <v>5.3</v>
      </c>
      <c r="C41" s="263" t="str">
        <f>Résultats!C42</f>
        <v>A</v>
      </c>
      <c r="D41" s="263" t="str">
        <f>Résultats!E42</f>
        <v>x</v>
      </c>
      <c r="E41" s="335"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row>
    <row r="42" ht="62.25" customHeight="1">
      <c r="A42" s="40"/>
      <c r="B42" s="357" t="str">
        <f>Résultats!B43</f>
        <v>5.4</v>
      </c>
      <c r="C42" s="263" t="str">
        <f>Résultats!C43</f>
        <v>A</v>
      </c>
      <c r="D42" s="263">
        <f>Résultats!E43</f>
        <v>0</v>
      </c>
      <c r="E42" s="335"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row>
    <row r="43" ht="62.25" customHeight="1">
      <c r="A43" s="40"/>
      <c r="B43" s="357" t="str">
        <f>Résultats!B44</f>
        <v>5.5</v>
      </c>
      <c r="C43" s="263" t="str">
        <f>Résultats!C44</f>
        <v>A</v>
      </c>
      <c r="D43" s="263">
        <f>Résultats!E44</f>
        <v>0</v>
      </c>
      <c r="E43" s="335"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row>
    <row r="44" ht="62.25" customHeight="1">
      <c r="A44" s="40"/>
      <c r="B44" s="357" t="str">
        <f>Résultats!B45</f>
        <v>5.6</v>
      </c>
      <c r="C44" s="263" t="str">
        <f>Résultats!C45</f>
        <v>A</v>
      </c>
      <c r="D44" s="263">
        <f>Résultats!E45</f>
        <v>0</v>
      </c>
      <c r="E44" s="335"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row>
    <row r="45" ht="62.25" customHeight="1">
      <c r="A45" s="40"/>
      <c r="B45" s="357" t="str">
        <f>Résultats!B46</f>
        <v>5.7</v>
      </c>
      <c r="C45" s="263" t="str">
        <f>Résultats!C46</f>
        <v>A</v>
      </c>
      <c r="D45" s="263" t="str">
        <f>Résultats!E46</f>
        <v>x</v>
      </c>
      <c r="E45" s="335"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row>
    <row r="46" ht="62.25" customHeight="1">
      <c r="A46" s="49"/>
      <c r="B46" s="357" t="str">
        <f>Résultats!B47</f>
        <v>5.8</v>
      </c>
      <c r="C46" s="263" t="str">
        <f>Résultats!C47</f>
        <v>A</v>
      </c>
      <c r="D46" s="263">
        <f>Résultats!E47</f>
        <v>0</v>
      </c>
      <c r="E46" s="335"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row>
    <row r="47" ht="62.25" customHeight="1">
      <c r="A47" s="337" t="s">
        <v>90</v>
      </c>
      <c r="B47" s="357" t="str">
        <f>Résultats!B48</f>
        <v>6.1</v>
      </c>
      <c r="C47" s="263" t="str">
        <f>Résultats!C48</f>
        <v>A</v>
      </c>
      <c r="D47" s="263" t="str">
        <f>Résultats!E48</f>
        <v>x</v>
      </c>
      <c r="E47" s="335"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row>
    <row r="48" ht="62.25" customHeight="1">
      <c r="A48" s="49"/>
      <c r="B48" s="357" t="str">
        <f>Résultats!B49</f>
        <v>6.2</v>
      </c>
      <c r="C48" s="263" t="str">
        <f>Résultats!C49</f>
        <v>A</v>
      </c>
      <c r="D48" s="263" t="str">
        <f>Résultats!E49</f>
        <v>x</v>
      </c>
      <c r="E48" s="335"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row>
    <row r="49" ht="62.25" customHeight="1">
      <c r="A49" s="337" t="s">
        <v>442</v>
      </c>
      <c r="B49" s="357" t="str">
        <f>Résultats!B50</f>
        <v>7.1</v>
      </c>
      <c r="C49" s="263" t="str">
        <f>Résultats!C50</f>
        <v>A</v>
      </c>
      <c r="D49" s="263" t="str">
        <f>Résultats!E50</f>
        <v>x</v>
      </c>
      <c r="E49" s="335"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row>
    <row r="50" ht="62.25" customHeight="1">
      <c r="A50" s="40"/>
      <c r="B50" s="357" t="str">
        <f>Résultats!B51</f>
        <v>7.2</v>
      </c>
      <c r="C50" s="263" t="str">
        <f>Résultats!C51</f>
        <v>A</v>
      </c>
      <c r="D50" s="263">
        <f>Résultats!E51</f>
        <v>0</v>
      </c>
      <c r="E50" s="335"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row>
    <row r="51" ht="62.25" customHeight="1">
      <c r="A51" s="40"/>
      <c r="B51" s="357" t="str">
        <f>Résultats!B52</f>
        <v>7.3</v>
      </c>
      <c r="C51" s="263" t="str">
        <f>Résultats!C52</f>
        <v>A</v>
      </c>
      <c r="D51" s="263" t="str">
        <f>Résultats!E52</f>
        <v>x</v>
      </c>
      <c r="E51" s="335"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row>
    <row r="52" ht="62.25" customHeight="1">
      <c r="A52" s="40"/>
      <c r="B52" s="357" t="str">
        <f>Résultats!B53</f>
        <v>7.4</v>
      </c>
      <c r="C52" s="263" t="str">
        <f>Résultats!C53</f>
        <v>A</v>
      </c>
      <c r="D52" s="263">
        <f>Résultats!E53</f>
        <v>0</v>
      </c>
      <c r="E52" s="335"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row>
    <row r="53" ht="62.25" customHeight="1">
      <c r="A53" s="49"/>
      <c r="B53" s="357" t="str">
        <f>Résultats!B54</f>
        <v>7.5</v>
      </c>
      <c r="C53" s="263" t="str">
        <f>Résultats!C54</f>
        <v>AA</v>
      </c>
      <c r="D53" s="263">
        <f>Résultats!E54</f>
        <v>0</v>
      </c>
      <c r="E53" s="335"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row>
    <row r="54" ht="62.25" customHeight="1">
      <c r="A54" s="337" t="s">
        <v>443</v>
      </c>
      <c r="B54" s="357" t="str">
        <f>Résultats!B55</f>
        <v>8.1</v>
      </c>
      <c r="C54" s="263" t="str">
        <f>Résultats!C55</f>
        <v>A</v>
      </c>
      <c r="D54" s="263">
        <f>Résultats!E55</f>
        <v>0</v>
      </c>
      <c r="E54" s="335"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row>
    <row r="55" ht="62.25" customHeight="1">
      <c r="A55" s="40"/>
      <c r="B55" s="357" t="str">
        <f>Résultats!B56</f>
        <v>8.2</v>
      </c>
      <c r="C55" s="263" t="str">
        <f>Résultats!C56</f>
        <v>A</v>
      </c>
      <c r="D55" s="263">
        <f>Résultats!E56</f>
        <v>0</v>
      </c>
      <c r="E55" s="335"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row>
    <row r="56" ht="62.25" customHeight="1">
      <c r="A56" s="40"/>
      <c r="B56" s="357" t="str">
        <f>Résultats!B57</f>
        <v>8.3</v>
      </c>
      <c r="C56" s="263" t="str">
        <f>Résultats!C57</f>
        <v>A</v>
      </c>
      <c r="D56" s="263" t="str">
        <f>Résultats!E57</f>
        <v>x</v>
      </c>
      <c r="E56" s="335"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row>
    <row r="57" ht="62.25" customHeight="1">
      <c r="A57" s="40"/>
      <c r="B57" s="357" t="str">
        <f>Résultats!B58</f>
        <v>8.4</v>
      </c>
      <c r="C57" s="263" t="str">
        <f>Résultats!C58</f>
        <v>A</v>
      </c>
      <c r="D57" s="263" t="str">
        <f>Résultats!E58</f>
        <v>x</v>
      </c>
      <c r="E57" s="335"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row>
    <row r="58" ht="62.25" customHeight="1">
      <c r="A58" s="40"/>
      <c r="B58" s="262" t="str">
        <f>Résultats!B59</f>
        <v>8.5</v>
      </c>
      <c r="C58" s="263" t="str">
        <f>Résultats!C59</f>
        <v>A</v>
      </c>
      <c r="D58" s="263" t="str">
        <f>Résultats!E59</f>
        <v>x</v>
      </c>
      <c r="E58" s="335"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row>
    <row r="59" ht="62.25" customHeight="1">
      <c r="A59" s="40"/>
      <c r="B59" s="262" t="str">
        <f>Résultats!B60</f>
        <v>8.6</v>
      </c>
      <c r="C59" s="263" t="str">
        <f>Résultats!C60</f>
        <v>A</v>
      </c>
      <c r="D59" s="263">
        <f>Résultats!E60</f>
        <v>0</v>
      </c>
      <c r="E59" s="335"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row>
    <row r="60" ht="62.25" customHeight="1">
      <c r="A60" s="40"/>
      <c r="B60" s="262" t="str">
        <f>Résultats!B61</f>
        <v>8.7</v>
      </c>
      <c r="C60" s="263" t="str">
        <f>Résultats!C61</f>
        <v>AA</v>
      </c>
      <c r="D60" s="263">
        <f>Résultats!E61</f>
        <v>0</v>
      </c>
      <c r="E60" s="335"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row>
    <row r="61" ht="62.25" customHeight="1">
      <c r="A61" s="40"/>
      <c r="B61" s="262" t="str">
        <f>Résultats!B62</f>
        <v>8.8</v>
      </c>
      <c r="C61" s="263" t="str">
        <f>Résultats!C62</f>
        <v>AA</v>
      </c>
      <c r="D61" s="263">
        <f>Résultats!E62</f>
        <v>0</v>
      </c>
      <c r="E61" s="335"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row>
    <row r="62" ht="62.25" customHeight="1">
      <c r="A62" s="40"/>
      <c r="B62" s="262" t="str">
        <f>Résultats!B63</f>
        <v>8.9</v>
      </c>
      <c r="C62" s="263" t="str">
        <f>Résultats!C63</f>
        <v>A</v>
      </c>
      <c r="D62" s="263">
        <f>Résultats!E63</f>
        <v>0</v>
      </c>
      <c r="E62" s="335"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row>
    <row r="63" ht="62.25" customHeight="1">
      <c r="A63" s="49"/>
      <c r="B63" s="357" t="str">
        <f>Résultats!B64</f>
        <v>8.10</v>
      </c>
      <c r="C63" s="263" t="str">
        <f>Résultats!C64</f>
        <v>A</v>
      </c>
      <c r="D63" s="263">
        <f>Résultats!E64</f>
        <v>0</v>
      </c>
      <c r="E63" s="335"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row>
    <row r="64" ht="62.25" customHeight="1">
      <c r="A64" s="337" t="s">
        <v>444</v>
      </c>
      <c r="B64" s="357" t="str">
        <f>Résultats!B65</f>
        <v>9.1</v>
      </c>
      <c r="C64" s="263" t="str">
        <f>Résultats!C65</f>
        <v>A</v>
      </c>
      <c r="D64" s="263" t="str">
        <f>Résultats!E65</f>
        <v>x</v>
      </c>
      <c r="E64" s="335"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row>
    <row r="65" ht="62.25" customHeight="1">
      <c r="A65" s="40"/>
      <c r="B65" s="357" t="str">
        <f>Résultats!B66</f>
        <v>9.2</v>
      </c>
      <c r="C65" s="263" t="str">
        <f>Résultats!C66</f>
        <v>A</v>
      </c>
      <c r="D65" s="263">
        <f>Résultats!E66</f>
        <v>0</v>
      </c>
      <c r="E65" s="335"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row>
    <row r="66" ht="62.25" customHeight="1">
      <c r="A66" s="40"/>
      <c r="B66" s="357" t="str">
        <f>Résultats!B67</f>
        <v>9.3</v>
      </c>
      <c r="C66" s="263" t="str">
        <f>Résultats!C67</f>
        <v>A</v>
      </c>
      <c r="D66" s="263">
        <f>Résultats!E67</f>
        <v>0</v>
      </c>
      <c r="E66" s="335"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row>
    <row r="67" ht="62.25" customHeight="1">
      <c r="A67" s="49"/>
      <c r="B67" s="357" t="str">
        <f>Résultats!B68</f>
        <v>9.4</v>
      </c>
      <c r="C67" s="263" t="str">
        <f>Résultats!C68</f>
        <v>A</v>
      </c>
      <c r="D67" s="263">
        <f>Résultats!E68</f>
        <v>0</v>
      </c>
      <c r="E67" s="335"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row>
    <row r="68" ht="62.25" customHeight="1">
      <c r="A68" s="337" t="s">
        <v>445</v>
      </c>
      <c r="B68" s="357" t="str">
        <f>Résultats!B69</f>
        <v>10.1</v>
      </c>
      <c r="C68" s="263" t="str">
        <f>Résultats!C69</f>
        <v>A</v>
      </c>
      <c r="D68" s="263">
        <f>Résultats!E69</f>
        <v>0</v>
      </c>
      <c r="E68" s="335"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row>
    <row r="69" ht="62.25" customHeight="1">
      <c r="A69" s="40"/>
      <c r="B69" s="357" t="str">
        <f>Résultats!B70</f>
        <v>10.2</v>
      </c>
      <c r="C69" s="263" t="str">
        <f>Résultats!C70</f>
        <v>A</v>
      </c>
      <c r="D69" s="263">
        <f>Résultats!E70</f>
        <v>0</v>
      </c>
      <c r="E69" s="335"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row>
    <row r="70" ht="62.25" customHeight="1">
      <c r="A70" s="40"/>
      <c r="B70" s="357" t="str">
        <f>Résultats!B71</f>
        <v>10.3</v>
      </c>
      <c r="C70" s="263" t="str">
        <f>Résultats!C71</f>
        <v>A</v>
      </c>
      <c r="D70" s="263" t="str">
        <f>Résultats!E71</f>
        <v>x</v>
      </c>
      <c r="E70" s="335"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row>
    <row r="71" ht="62.25" customHeight="1">
      <c r="A71" s="40"/>
      <c r="B71" s="357" t="str">
        <f>Résultats!B72</f>
        <v>10.4</v>
      </c>
      <c r="C71" s="263" t="str">
        <f>Résultats!C72</f>
        <v>AA</v>
      </c>
      <c r="D71" s="263">
        <f>Résultats!E72</f>
        <v>0</v>
      </c>
      <c r="E71" s="335"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row>
    <row r="72" ht="62.25" customHeight="1">
      <c r="A72" s="40"/>
      <c r="B72" s="357" t="str">
        <f>Résultats!B73</f>
        <v>10.5</v>
      </c>
      <c r="C72" s="263" t="str">
        <f>Résultats!C73</f>
        <v>AA</v>
      </c>
      <c r="D72" s="263">
        <f>Résultats!E73</f>
        <v>0</v>
      </c>
      <c r="E72" s="335"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row>
    <row r="73" ht="62.25" customHeight="1">
      <c r="A73" s="40"/>
      <c r="B73" s="357" t="str">
        <f>Résultats!B74</f>
        <v>10.6</v>
      </c>
      <c r="C73" s="263" t="str">
        <f>Résultats!C74</f>
        <v>A</v>
      </c>
      <c r="D73" s="263" t="str">
        <f>Résultats!E74</f>
        <v>x</v>
      </c>
      <c r="E73" s="335"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row>
    <row r="74" ht="62.25" customHeight="1">
      <c r="A74" s="40"/>
      <c r="B74" s="357" t="str">
        <f>Résultats!B75</f>
        <v>10.7</v>
      </c>
      <c r="C74" s="263" t="str">
        <f>Résultats!C75</f>
        <v>A</v>
      </c>
      <c r="D74" s="263" t="str">
        <f>Résultats!E75</f>
        <v>x</v>
      </c>
      <c r="E74" s="335"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row>
    <row r="75" ht="62.25" customHeight="1">
      <c r="A75" s="40"/>
      <c r="B75" s="357" t="str">
        <f>Résultats!B76</f>
        <v>10.8</v>
      </c>
      <c r="C75" s="263" t="str">
        <f>Résultats!C76</f>
        <v>A</v>
      </c>
      <c r="D75" s="263">
        <f>Résultats!E76</f>
        <v>0</v>
      </c>
      <c r="E75" s="335"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row>
    <row r="76" ht="62.25" customHeight="1">
      <c r="A76" s="40"/>
      <c r="B76" s="357" t="str">
        <f>Résultats!B77</f>
        <v>10.9</v>
      </c>
      <c r="C76" s="263" t="str">
        <f>Résultats!C77</f>
        <v>A</v>
      </c>
      <c r="D76" s="263">
        <f>Résultats!E77</f>
        <v>0</v>
      </c>
      <c r="E76" s="335"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row>
    <row r="77" ht="62.25" customHeight="1">
      <c r="A77" s="40"/>
      <c r="B77" s="357" t="str">
        <f>Résultats!B78</f>
        <v>10.10</v>
      </c>
      <c r="C77" s="263" t="str">
        <f>Résultats!C78</f>
        <v>A</v>
      </c>
      <c r="D77" s="263">
        <f>Résultats!E78</f>
        <v>0</v>
      </c>
      <c r="E77" s="335"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row>
    <row r="78" ht="62.25" customHeight="1">
      <c r="A78" s="40"/>
      <c r="B78" s="357" t="str">
        <f>Résultats!B79</f>
        <v>10.11</v>
      </c>
      <c r="C78" s="263" t="str">
        <f>Résultats!C79</f>
        <v>AA</v>
      </c>
      <c r="D78" s="263">
        <f>Résultats!E79</f>
        <v>0</v>
      </c>
      <c r="E78" s="335"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row>
    <row r="79" ht="62.25" customHeight="1">
      <c r="A79" s="40"/>
      <c r="B79" s="357" t="str">
        <f>Résultats!B80</f>
        <v>10.12</v>
      </c>
      <c r="C79" s="263" t="str">
        <f>Résultats!C80</f>
        <v>AA</v>
      </c>
      <c r="D79" s="263">
        <f>Résultats!E80</f>
        <v>0</v>
      </c>
      <c r="E79" s="335"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row>
    <row r="80" ht="62.25" customHeight="1">
      <c r="A80" s="40"/>
      <c r="B80" s="357" t="str">
        <f>Résultats!B81</f>
        <v>10.13</v>
      </c>
      <c r="C80" s="263" t="str">
        <f>Résultats!C81</f>
        <v>AA</v>
      </c>
      <c r="D80" s="263">
        <f>Résultats!E81</f>
        <v>0</v>
      </c>
      <c r="E80" s="335"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row>
    <row r="81" ht="62.25" customHeight="1">
      <c r="A81" s="49"/>
      <c r="B81" s="357" t="str">
        <f>Résultats!B82</f>
        <v>10.14</v>
      </c>
      <c r="C81" s="263" t="str">
        <f>Résultats!C82</f>
        <v>A</v>
      </c>
      <c r="D81" s="263">
        <f>Résultats!E82</f>
        <v>0</v>
      </c>
      <c r="E81" s="335"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row>
    <row r="82" ht="62.25" customHeight="1">
      <c r="A82" s="337" t="s">
        <v>95</v>
      </c>
      <c r="B82" s="357" t="str">
        <f>Résultats!B83</f>
        <v>11.1</v>
      </c>
      <c r="C82" s="263" t="str">
        <f>Résultats!C83</f>
        <v>A</v>
      </c>
      <c r="D82" s="263" t="str">
        <f>Résultats!E83</f>
        <v>x</v>
      </c>
      <c r="E82" s="335"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row>
    <row r="83" ht="62.25" customHeight="1">
      <c r="A83" s="40"/>
      <c r="B83" s="357" t="str">
        <f>Résultats!B84</f>
        <v>11.2</v>
      </c>
      <c r="C83" s="263" t="str">
        <f>Résultats!C84</f>
        <v>A</v>
      </c>
      <c r="D83" s="263" t="str">
        <f>Résultats!E84</f>
        <v>x</v>
      </c>
      <c r="E83" s="335"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row>
    <row r="84" ht="62.25" customHeight="1">
      <c r="A84" s="40"/>
      <c r="B84" s="262" t="str">
        <f>Résultats!B85</f>
        <v>11.3</v>
      </c>
      <c r="C84" s="263" t="str">
        <f>Résultats!C85</f>
        <v>AA</v>
      </c>
      <c r="D84" s="263">
        <f>Résultats!E85</f>
        <v>0</v>
      </c>
      <c r="E84" s="335"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row>
    <row r="85" ht="62.25" customHeight="1">
      <c r="A85" s="40"/>
      <c r="B85" s="262" t="str">
        <f>Résultats!B86</f>
        <v>11.4</v>
      </c>
      <c r="C85" s="263" t="str">
        <f>Résultats!C86</f>
        <v>A</v>
      </c>
      <c r="D85" s="263">
        <f>Résultats!E86</f>
        <v>0</v>
      </c>
      <c r="E85" s="335"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row>
    <row r="86" ht="62.25" customHeight="1">
      <c r="A86" s="40"/>
      <c r="B86" s="262" t="str">
        <f>Résultats!B87</f>
        <v>11.5</v>
      </c>
      <c r="C86" s="263" t="str">
        <f>Résultats!C87</f>
        <v>A</v>
      </c>
      <c r="D86" s="263" t="str">
        <f>Résultats!E87</f>
        <v>x</v>
      </c>
      <c r="E86" s="335"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row>
    <row r="87" ht="62.25" customHeight="1">
      <c r="A87" s="40"/>
      <c r="B87" s="262" t="str">
        <f>Résultats!B88</f>
        <v>11.6</v>
      </c>
      <c r="C87" s="263" t="str">
        <f>Résultats!C88</f>
        <v>A</v>
      </c>
      <c r="D87" s="263" t="str">
        <f>Résultats!E88</f>
        <v>x</v>
      </c>
      <c r="E87" s="335"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row>
    <row r="88" ht="62.25" customHeight="1">
      <c r="A88" s="40"/>
      <c r="B88" s="262" t="str">
        <f>Résultats!B89</f>
        <v>11.7</v>
      </c>
      <c r="C88" s="263" t="str">
        <f>Résultats!C89</f>
        <v>A</v>
      </c>
      <c r="D88" s="263">
        <f>Résultats!E89</f>
        <v>0</v>
      </c>
      <c r="E88" s="335"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row>
    <row r="89" ht="62.25" customHeight="1">
      <c r="A89" s="40"/>
      <c r="B89" s="262" t="str">
        <f>Résultats!B90</f>
        <v>11.8</v>
      </c>
      <c r="C89" s="263" t="str">
        <f>Résultats!C90</f>
        <v>A</v>
      </c>
      <c r="D89" s="263">
        <f>Résultats!E90</f>
        <v>0</v>
      </c>
      <c r="E89" s="335"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row>
    <row r="90" ht="62.25" customHeight="1">
      <c r="A90" s="40"/>
      <c r="B90" s="262" t="str">
        <f>Résultats!B91</f>
        <v>11.9</v>
      </c>
      <c r="C90" s="263" t="str">
        <f>Résultats!C91</f>
        <v>A</v>
      </c>
      <c r="D90" s="263" t="str">
        <f>Résultats!E91</f>
        <v>x</v>
      </c>
      <c r="E90" s="335"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row>
    <row r="91" ht="62.25" customHeight="1">
      <c r="A91" s="40"/>
      <c r="B91" s="262" t="str">
        <f>Résultats!B92</f>
        <v>11.10</v>
      </c>
      <c r="C91" s="263" t="str">
        <f>Résultats!C92</f>
        <v>A</v>
      </c>
      <c r="D91" s="263" t="str">
        <f>Résultats!E92</f>
        <v>x</v>
      </c>
      <c r="E91" s="335"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row>
    <row r="92" ht="62.25" customHeight="1">
      <c r="A92" s="40"/>
      <c r="B92" s="262" t="str">
        <f>Résultats!B93</f>
        <v>11.11</v>
      </c>
      <c r="C92" s="263" t="str">
        <f>Résultats!C93</f>
        <v>AA</v>
      </c>
      <c r="D92" s="263">
        <f>Résultats!E93</f>
        <v>0</v>
      </c>
      <c r="E92" s="335"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row>
    <row r="93" ht="62.25" customHeight="1">
      <c r="A93" s="40"/>
      <c r="B93" s="262" t="str">
        <f>Résultats!B94</f>
        <v>11.12</v>
      </c>
      <c r="C93" s="263" t="str">
        <f>Résultats!C94</f>
        <v>AA</v>
      </c>
      <c r="D93" s="263">
        <f>Résultats!E94</f>
        <v>0</v>
      </c>
      <c r="E93" s="335"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row>
    <row r="94" ht="62.25" customHeight="1">
      <c r="A94" s="49"/>
      <c r="B94" s="262" t="str">
        <f>Résultats!B95</f>
        <v>11.13</v>
      </c>
      <c r="C94" s="263" t="str">
        <f>Résultats!C95</f>
        <v>AA</v>
      </c>
      <c r="D94" s="263">
        <f>Résultats!E95</f>
        <v>0</v>
      </c>
      <c r="E94" s="335"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row>
    <row r="95" ht="62.25" customHeight="1">
      <c r="A95" s="337" t="s">
        <v>96</v>
      </c>
      <c r="B95" s="262" t="str">
        <f>Résultats!B96</f>
        <v>12.1</v>
      </c>
      <c r="C95" s="263" t="str">
        <f>Résultats!C96</f>
        <v>AA</v>
      </c>
      <c r="D95" s="263">
        <f>Résultats!E96</f>
        <v>0</v>
      </c>
      <c r="E95" s="335"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row>
    <row r="96" ht="62.25" customHeight="1">
      <c r="A96" s="40"/>
      <c r="B96" s="262" t="str">
        <f>Résultats!B97</f>
        <v>12.2</v>
      </c>
      <c r="C96" s="263" t="str">
        <f>Résultats!C97</f>
        <v>AA</v>
      </c>
      <c r="D96" s="263">
        <f>Résultats!E97</f>
        <v>0</v>
      </c>
      <c r="E96" s="335"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row>
    <row r="97" ht="62.25" customHeight="1">
      <c r="A97" s="40"/>
      <c r="B97" s="262" t="str">
        <f>Résultats!B98</f>
        <v>12.3</v>
      </c>
      <c r="C97" s="263" t="str">
        <f>Résultats!C98</f>
        <v>AA</v>
      </c>
      <c r="D97" s="263">
        <f>Résultats!E98</f>
        <v>0</v>
      </c>
      <c r="E97" s="335"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row>
    <row r="98" ht="62.25" customHeight="1">
      <c r="A98" s="40"/>
      <c r="B98" s="262" t="str">
        <f>Résultats!B99</f>
        <v>12.4</v>
      </c>
      <c r="C98" s="263" t="str">
        <f>Résultats!C99</f>
        <v>AA</v>
      </c>
      <c r="D98" s="263">
        <f>Résultats!E99</f>
        <v>0</v>
      </c>
      <c r="E98" s="335"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row>
    <row r="99" ht="62.25" customHeight="1">
      <c r="A99" s="40"/>
      <c r="B99" s="357" t="str">
        <f>Résultats!B100</f>
        <v>12.5</v>
      </c>
      <c r="C99" s="263" t="str">
        <f>Résultats!C100</f>
        <v>AA</v>
      </c>
      <c r="D99" s="263">
        <f>Résultats!E100</f>
        <v>0</v>
      </c>
      <c r="E99" s="335"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row>
    <row r="100" ht="82.799999999999997">
      <c r="A100" s="40"/>
      <c r="B100" s="357" t="str">
        <f>Résultats!B101</f>
        <v>12.6</v>
      </c>
      <c r="C100" s="263" t="str">
        <f>Résultats!C101</f>
        <v>A</v>
      </c>
      <c r="D100" s="263">
        <f>Résultats!E101</f>
        <v>0</v>
      </c>
      <c r="E100" s="335"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row>
    <row r="101" ht="62.25" customHeight="1">
      <c r="A101" s="40"/>
      <c r="B101" s="357" t="str">
        <f>Résultats!B102</f>
        <v>12.7</v>
      </c>
      <c r="C101" s="263" t="str">
        <f>Résultats!C102</f>
        <v>A</v>
      </c>
      <c r="D101" s="263">
        <f>Résultats!E102</f>
        <v>0</v>
      </c>
      <c r="E101" s="335"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row>
    <row r="102" ht="62.25" customHeight="1">
      <c r="A102" s="40"/>
      <c r="B102" s="357" t="str">
        <f>Résultats!B103</f>
        <v>12.8</v>
      </c>
      <c r="C102" s="263" t="str">
        <f>Résultats!C103</f>
        <v>A</v>
      </c>
      <c r="D102" s="263" t="str">
        <f>Résultats!E103</f>
        <v>x</v>
      </c>
      <c r="E102" s="335"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row>
    <row r="103" ht="62.25" customHeight="1">
      <c r="A103" s="40"/>
      <c r="B103" s="357" t="str">
        <f>Résultats!B104</f>
        <v>12.9</v>
      </c>
      <c r="C103" s="263" t="str">
        <f>Résultats!C104</f>
        <v>A</v>
      </c>
      <c r="D103" s="263" t="str">
        <f>Résultats!E104</f>
        <v>x</v>
      </c>
      <c r="E103" s="335"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row>
    <row r="104" ht="62.25" customHeight="1">
      <c r="A104" s="40"/>
      <c r="B104" s="357" t="str">
        <f>Résultats!B105</f>
        <v>12.10</v>
      </c>
      <c r="C104" s="263" t="str">
        <f>Résultats!C105</f>
        <v>A</v>
      </c>
      <c r="D104" s="263">
        <f>Résultats!E105</f>
        <v>0</v>
      </c>
      <c r="E104" s="335"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row>
    <row r="105" ht="62.25" customHeight="1">
      <c r="A105" s="49"/>
      <c r="B105" s="357" t="str">
        <f>Résultats!B106</f>
        <v>12.11</v>
      </c>
      <c r="C105" s="263" t="str">
        <f>Résultats!C106</f>
        <v>A</v>
      </c>
      <c r="D105" s="263">
        <f>Résultats!E106</f>
        <v>0</v>
      </c>
      <c r="E105" s="335"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row>
    <row r="106" ht="62.25" customHeight="1">
      <c r="A106" s="337" t="s">
        <v>97</v>
      </c>
      <c r="B106" s="357" t="str">
        <f>Résultats!B107</f>
        <v>13.1</v>
      </c>
      <c r="C106" s="263" t="str">
        <f>Résultats!C107</f>
        <v>A</v>
      </c>
      <c r="D106" s="263">
        <f>Résultats!E107</f>
        <v>0</v>
      </c>
      <c r="E106" s="335"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row>
    <row r="107" ht="62.25" customHeight="1">
      <c r="A107" s="40"/>
      <c r="B107" s="357" t="str">
        <f>Résultats!B108</f>
        <v>13.2</v>
      </c>
      <c r="C107" s="263" t="str">
        <f>Résultats!C108</f>
        <v>A</v>
      </c>
      <c r="D107" s="263">
        <f>Résultats!E108</f>
        <v>0</v>
      </c>
      <c r="E107" s="335"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row>
    <row r="108" ht="62.25" customHeight="1">
      <c r="A108" s="40"/>
      <c r="B108" s="357" t="str">
        <f>Résultats!B109</f>
        <v>13.3</v>
      </c>
      <c r="C108" s="263" t="str">
        <f>Résultats!C109</f>
        <v>A</v>
      </c>
      <c r="D108" s="263">
        <f>Résultats!E109</f>
        <v>0</v>
      </c>
      <c r="E108" s="335"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row>
    <row r="109" ht="62.25" customHeight="1">
      <c r="A109" s="40"/>
      <c r="B109" s="357" t="str">
        <f>Résultats!B110</f>
        <v>13.4</v>
      </c>
      <c r="C109" s="263" t="str">
        <f>Résultats!C110</f>
        <v>A</v>
      </c>
      <c r="D109" s="263">
        <f>Résultats!E110</f>
        <v>0</v>
      </c>
      <c r="E109" s="335"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row>
    <row r="110" ht="62.25" customHeight="1">
      <c r="A110" s="40"/>
      <c r="B110" s="357" t="str">
        <f>Résultats!B111</f>
        <v>13.5</v>
      </c>
      <c r="C110" s="263" t="str">
        <f>Résultats!C111</f>
        <v>A</v>
      </c>
      <c r="D110" s="263">
        <f>Résultats!E111</f>
        <v>0</v>
      </c>
      <c r="E110" s="335"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row>
    <row r="111" ht="62.25" customHeight="1">
      <c r="A111" s="40"/>
      <c r="B111" s="357" t="str">
        <f>Résultats!B112</f>
        <v>13.6</v>
      </c>
      <c r="C111" s="263" t="str">
        <f>Résultats!C112</f>
        <v>A</v>
      </c>
      <c r="D111" s="263">
        <f>Résultats!E112</f>
        <v>0</v>
      </c>
      <c r="E111" s="335"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row>
    <row r="112" ht="62.25" customHeight="1">
      <c r="A112" s="40"/>
      <c r="B112" s="357" t="str">
        <f>Résultats!B113</f>
        <v>13.7</v>
      </c>
      <c r="C112" s="263" t="str">
        <f>Résultats!C113</f>
        <v>A</v>
      </c>
      <c r="D112" s="263">
        <f>Résultats!E113</f>
        <v>0</v>
      </c>
      <c r="E112" s="335"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row>
    <row r="113" ht="62.25" customHeight="1">
      <c r="A113" s="40"/>
      <c r="B113" s="357" t="str">
        <f>Résultats!B114</f>
        <v>13.8</v>
      </c>
      <c r="C113" s="263" t="str">
        <f>Résultats!C114</f>
        <v>A</v>
      </c>
      <c r="D113" s="263">
        <f>Résultats!E114</f>
        <v>0</v>
      </c>
      <c r="E113" s="335"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row>
    <row r="114" ht="62.25" customHeight="1">
      <c r="A114" s="40"/>
      <c r="B114" s="357" t="str">
        <f>Résultats!B115</f>
        <v>13.9</v>
      </c>
      <c r="C114" s="263" t="str">
        <f>Résultats!C115</f>
        <v>AA</v>
      </c>
      <c r="D114" s="263">
        <f>Résultats!E115</f>
        <v>0</v>
      </c>
      <c r="E114" s="335"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row>
    <row r="115" ht="62.25" customHeight="1">
      <c r="A115" s="40"/>
      <c r="B115" s="357" t="str">
        <f>Résultats!B116</f>
        <v>13.10</v>
      </c>
      <c r="C115" s="263" t="str">
        <f>Résultats!C116</f>
        <v>A</v>
      </c>
      <c r="D115" s="263">
        <f>Résultats!E116</f>
        <v>0</v>
      </c>
      <c r="E115" s="335"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row>
    <row r="116" ht="59.25" customHeight="1">
      <c r="A116" s="40"/>
      <c r="B116" s="357" t="str">
        <f>Résultats!B117</f>
        <v>13.11</v>
      </c>
      <c r="C116" s="263" t="str">
        <f>Résultats!C117</f>
        <v>A</v>
      </c>
      <c r="D116" s="263">
        <f>Résultats!E117</f>
        <v>0</v>
      </c>
      <c r="E116" s="335"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row>
    <row r="117" ht="55.200000000000003">
      <c r="A117" s="49"/>
      <c r="B117" s="357" t="str">
        <f>Résultats!B118</f>
        <v>13.12</v>
      </c>
      <c r="C117" s="263" t="str">
        <f>Résultats!C118</f>
        <v>A</v>
      </c>
      <c r="D117" s="263">
        <f>Résultats!E118</f>
        <v>0</v>
      </c>
      <c r="E117" s="335"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4D001D-0078-43BE-92FC-006E00680087}">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12" operator="equal" id="{002D00C9-00E5-44FD-9FEA-0070002E0021}">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DF0049-00D9-41CD-9D19-00900065005D}">
            <xm:f>"na"</xm:f>
            <x14:dxf>
              <font/>
              <fill>
                <patternFill patternType="solid">
                  <fgColor rgb="FFFCE8B2"/>
                  <bgColor rgb="FFFCE8B2"/>
                </patternFill>
              </fill>
            </x14:dxf>
          </x14:cfRule>
          <xm:sqref>F4:F10</xm:sqref>
        </x14:conditionalFormatting>
        <x14:conditionalFormatting xmlns:xm="http://schemas.microsoft.com/office/excel/2006/main">
          <x14:cfRule type="cellIs" priority="9" operator="equal" id="{00DF003E-00FC-4958-BD9D-005700A100DA}">
            <xm:f>"c"</xm:f>
            <x14:dxf>
              <fill>
                <patternFill patternType="solid">
                  <fgColor rgb="FFB7E1CD"/>
                  <bgColor rgb="FFB7E1CD"/>
                </patternFill>
              </fill>
            </x14:dxf>
          </x14:cfRule>
          <xm:sqref>F11:F117</xm:sqref>
        </x14:conditionalFormatting>
        <x14:conditionalFormatting xmlns:xm="http://schemas.microsoft.com/office/excel/2006/main">
          <x14:cfRule type="cellIs" priority="10" operator="equal" id="{00460070-0019-4825-87BF-00FC00AD0064}">
            <xm:f>"nc"</xm:f>
            <x14:dxf>
              <fill>
                <patternFill patternType="solid">
                  <fgColor rgb="FFF4C7C3"/>
                  <bgColor rgb="FFF4C7C3"/>
                </patternFill>
              </fill>
            </x14:dxf>
          </x14:cfRule>
          <xm:sqref>F11:F117</xm:sqref>
        </x14:conditionalFormatting>
        <x14:conditionalFormatting xmlns:xm="http://schemas.microsoft.com/office/excel/2006/main">
          <x14:cfRule type="cellIs" priority="11" operator="equal" id="{00230072-0065-4FC6-8A2D-009B00E00047}">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B50076-00C3-4EDB-9254-007A000200CA}">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2E009C-00F4-47CA-9692-00B500CE0065}">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5" operator="equal" id="{00F9000C-00C1-4FB2-9EF4-0051009800A1}">
            <xm:f>"C"</xm:f>
            <x14:dxf>
              <fill>
                <patternFill patternType="solid">
                  <fgColor rgb="FFB7E1CD"/>
                  <bgColor rgb="FFB7E1CD"/>
                </patternFill>
              </fill>
            </x14:dxf>
          </x14:cfRule>
          <xm:sqref>O4:R4</xm:sqref>
        </x14:conditionalFormatting>
        <x14:conditionalFormatting xmlns:xm="http://schemas.microsoft.com/office/excel/2006/main">
          <x14:cfRule type="cellIs" priority="6" operator="equal" id="{00D7008B-00B0-430D-B1B9-003E00A800A1}">
            <xm:f>"NC"</xm:f>
            <x14:dxf>
              <fill>
                <patternFill patternType="solid">
                  <fgColor rgb="FFF4C7C3"/>
                  <bgColor rgb="FFF4C7C3"/>
                </patternFill>
              </fill>
            </x14:dxf>
          </x14:cfRule>
          <xm:sqref>O4:R4</xm:sqref>
        </x14:conditionalFormatting>
        <x14:conditionalFormatting xmlns:xm="http://schemas.microsoft.com/office/excel/2006/main">
          <x14:cfRule type="cellIs" priority="7" operator="equal" id="{002E0042-00E5-45C9-A70D-006F000500B2}">
            <xm:f>"NA"</xm:f>
            <x14:dxf>
              <fill>
                <patternFill patternType="solid">
                  <fgColor rgb="FFFCE8B2"/>
                  <bgColor rgb="FFFCE8B2"/>
                </patternFill>
              </fill>
            </x14:dxf>
          </x14:cfRule>
          <xm:sqref>O4:R4</xm:sqref>
        </x14:conditionalFormatting>
        <x14:conditionalFormatting xmlns:xm="http://schemas.microsoft.com/office/excel/2006/main">
          <x14:cfRule type="cellIs" priority="8" operator="equal" id="{008C00AC-0087-48EB-8EBB-00EB00F700B3}">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5F00CB-005F-40BE-B280-005200FD0020}" type="list" allowBlank="1" errorStyle="stop" imeMode="noControl" operator="between" showDropDown="0" showErrorMessage="1" showInputMessage="0">
          <x14:formula1>
            <xm:f>"nt,na,c"</xm:f>
          </x14:formula1>
          <xm:sqref>F54:F55</xm:sqref>
        </x14:dataValidation>
        <x14:dataValidation xr:uid="{006B00EB-0052-44B9-9A5D-00C700090007}" type="list" allowBlank="1" errorStyle="stop" imeMode="noControl" operator="between" showDropDown="0" showErrorMessage="1" showInputMessage="0">
          <x14:formula1>
            <xm:f>"nt,na,c,nc"</xm:f>
          </x14:formula1>
          <xm:sqref>F12:F53 F56:F117</xm:sqref>
        </x14:dataValidation>
        <x14:dataValidation xr:uid="{00F3004E-003A-4E40-8FB2-00F8005A0057}" type="list" allowBlank="1" errorStyle="stop" imeMode="noControl" operator="between" showDropDown="0" showErrorMessage="0" showInputMessage="0">
          <x14:formula1>
            <xm:f>"d"</xm:f>
          </x14:formula1>
          <xm:sqref>G12:G117</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3" activeCellId="0" sqref="C3:F3"/>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6"/>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6.554687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6.5" customHeight="1">
      <c r="A2" s="308"/>
      <c r="B2" s="309" t="str">
        <f>F4</f>
        <v>P08</v>
      </c>
      <c r="C2" s="310">
        <f>Echantillon!C20</f>
        <v>0</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HYPERLINK(Echantillon!D20)</f>
        <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Echantillon!B20</f>
        <v>P08</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30">O5+P5</f>
        <v>0</v>
      </c>
      <c r="T5" s="329" t="str">
        <f t="shared" ref="T5:T7" si="131">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30"/>
        <v>0</v>
      </c>
      <c r="T6" s="329" t="str">
        <f t="shared" si="131"/>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30"/>
        <v>0</v>
      </c>
      <c r="T7" s="329" t="str">
        <f t="shared" si="131"/>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32">SUM(O5:O7)</f>
        <v>0</v>
      </c>
      <c r="P8" s="332">
        <f t="shared" si="132"/>
        <v>0</v>
      </c>
      <c r="Q8" s="332">
        <f t="shared" si="132"/>
        <v>0</v>
      </c>
      <c r="R8" s="332">
        <f t="shared" si="132"/>
        <v>106</v>
      </c>
      <c r="S8" s="333">
        <f t="shared" si="132"/>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E100AA-001D-43C1-9653-007100390032}">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26" operator="equal" id="{00620037-007E-445B-B410-00B300FC001A}">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A800AD-0062-4350-B73A-007600FE0088}">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3" operator="equal" id="{001200F0-0017-4BE0-9269-00C800A500BC}">
            <xm:f>"c"</xm:f>
            <x14:dxf>
              <fill>
                <patternFill patternType="solid">
                  <fgColor rgb="FFB7E1CD"/>
                  <bgColor rgb="FFB7E1CD"/>
                </patternFill>
              </fill>
            </x14:dxf>
          </x14:cfRule>
          <xm:sqref>F11:F117</xm:sqref>
        </x14:conditionalFormatting>
        <x14:conditionalFormatting xmlns:xm="http://schemas.microsoft.com/office/excel/2006/main">
          <x14:cfRule type="cellIs" priority="24" operator="equal" id="{009800F2-00D9-497E-AF24-002F00610050}">
            <xm:f>"nc"</xm:f>
            <x14:dxf>
              <fill>
                <patternFill patternType="solid">
                  <fgColor rgb="FFF4C7C3"/>
                  <bgColor rgb="FFF4C7C3"/>
                </patternFill>
              </fill>
            </x14:dxf>
          </x14:cfRule>
          <xm:sqref>F11:F117</xm:sqref>
        </x14:conditionalFormatting>
        <x14:conditionalFormatting xmlns:xm="http://schemas.microsoft.com/office/excel/2006/main">
          <x14:cfRule type="cellIs" priority="25" operator="equal" id="{00AC0094-00A7-4F24-90F0-007000A500D6}">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29009E-009A-456C-9E9D-00ED000A00A6}">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CE0032-0015-497E-821A-002500670040}">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9" operator="equal" id="{0011008C-00D2-493B-8119-00E000610076}">
            <xm:f>"C"</xm:f>
            <x14:dxf>
              <fill>
                <patternFill patternType="solid">
                  <fgColor rgb="FFB7E1CD"/>
                  <bgColor rgb="FFB7E1CD"/>
                </patternFill>
              </fill>
            </x14:dxf>
          </x14:cfRule>
          <xm:sqref>O4:R4</xm:sqref>
        </x14:conditionalFormatting>
        <x14:conditionalFormatting xmlns:xm="http://schemas.microsoft.com/office/excel/2006/main">
          <x14:cfRule type="cellIs" priority="20" operator="equal" id="{004A0048-00D6-41A4-BC34-004200FC0078}">
            <xm:f>"NC"</xm:f>
            <x14:dxf>
              <fill>
                <patternFill patternType="solid">
                  <fgColor rgb="FFF4C7C3"/>
                  <bgColor rgb="FFF4C7C3"/>
                </patternFill>
              </fill>
            </x14:dxf>
          </x14:cfRule>
          <xm:sqref>O4:R4</xm:sqref>
        </x14:conditionalFormatting>
        <x14:conditionalFormatting xmlns:xm="http://schemas.microsoft.com/office/excel/2006/main">
          <x14:cfRule type="cellIs" priority="21" operator="equal" id="{00100076-00DF-44D0-8C96-0040003500E1}">
            <xm:f>"NA"</xm:f>
            <x14:dxf>
              <fill>
                <patternFill patternType="solid">
                  <fgColor rgb="FFFCE8B2"/>
                  <bgColor rgb="FFFCE8B2"/>
                </patternFill>
              </fill>
            </x14:dxf>
          </x14:cfRule>
          <xm:sqref>O4:R4</xm:sqref>
        </x14:conditionalFormatting>
        <x14:conditionalFormatting xmlns:xm="http://schemas.microsoft.com/office/excel/2006/main">
          <x14:cfRule type="cellIs" priority="22" operator="equal" id="{00280092-0062-4FB1-9A7C-0030009C0046}">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BD000F-00A9-4F45-AAAB-001C007200C3}" type="list" allowBlank="1" errorStyle="stop" imeMode="noControl" operator="between" showDropDown="0" showErrorMessage="1" showInputMessage="0">
          <x14:formula1>
            <xm:f>"nt,na,c"</xm:f>
          </x14:formula1>
          <xm:sqref>F54:F55</xm:sqref>
        </x14:dataValidation>
        <x14:dataValidation xr:uid="{00090093-00A1-4628-A64E-0059005200A5}" type="list" allowBlank="1" errorStyle="stop" imeMode="noControl" operator="between" showDropDown="0" showErrorMessage="1" showInputMessage="0">
          <x14:formula1>
            <xm:f>"nt,na,c,nc"</xm:f>
          </x14:formula1>
          <xm:sqref>F12:F53 F56:F117</xm:sqref>
        </x14:dataValidation>
        <x14:dataValidation xr:uid="{00F900B6-00CD-4AB3-B564-005700D400D6}" type="list" allowBlank="1" errorStyle="stop" imeMode="noControl" operator="between" showDropDown="0" showErrorMessage="0" showInputMessage="0">
          <x14:formula1>
            <xm:f>"d"</xm:f>
          </x14:formula1>
          <xm:sqref>G12:G117</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2" activeCellId="0" sqref="C2"/>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8867187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5.3320312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6.5" customHeight="1">
      <c r="A2" s="308"/>
      <c r="B2" s="309" t="str">
        <f>F4</f>
        <v>P09</v>
      </c>
      <c r="C2" s="310">
        <f>Echantillon!C21</f>
        <v>0</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HYPERLINK(Echantillon!D21)</f>
        <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Echantillon!B21</f>
        <v>P09</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33">O5+P5</f>
        <v>0</v>
      </c>
      <c r="T5" s="329" t="str">
        <f t="shared" ref="T5:T7" si="134">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33"/>
        <v>0</v>
      </c>
      <c r="T6" s="329" t="str">
        <f t="shared" si="134"/>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33"/>
        <v>0</v>
      </c>
      <c r="T7" s="329" t="str">
        <f t="shared" si="134"/>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35">SUM(O5:O7)</f>
        <v>0</v>
      </c>
      <c r="P8" s="332">
        <f t="shared" si="135"/>
        <v>0</v>
      </c>
      <c r="Q8" s="332">
        <f t="shared" si="135"/>
        <v>0</v>
      </c>
      <c r="R8" s="332">
        <f t="shared" si="135"/>
        <v>106</v>
      </c>
      <c r="S8" s="333">
        <f t="shared" si="135"/>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0C0043-004F-4F48-95A8-00BD00E60069}">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26" operator="equal" id="{00AE00C4-001A-4408-8FA0-000A005F00C2}">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94009E-008B-44BE-B3C3-00F7001D006C}">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3" operator="equal" id="{002C000B-00F1-46C2-86F8-003B00F5005F}">
            <xm:f>"c"</xm:f>
            <x14:dxf>
              <fill>
                <patternFill patternType="solid">
                  <fgColor rgb="FFB7E1CD"/>
                  <bgColor rgb="FFB7E1CD"/>
                </patternFill>
              </fill>
            </x14:dxf>
          </x14:cfRule>
          <xm:sqref>F11:F117</xm:sqref>
        </x14:conditionalFormatting>
        <x14:conditionalFormatting xmlns:xm="http://schemas.microsoft.com/office/excel/2006/main">
          <x14:cfRule type="cellIs" priority="24" operator="equal" id="{00D9002C-008A-4517-877B-004700C800D8}">
            <xm:f>"nc"</xm:f>
            <x14:dxf>
              <fill>
                <patternFill patternType="solid">
                  <fgColor rgb="FFF4C7C3"/>
                  <bgColor rgb="FFF4C7C3"/>
                </patternFill>
              </fill>
            </x14:dxf>
          </x14:cfRule>
          <xm:sqref>F11:F117</xm:sqref>
        </x14:conditionalFormatting>
        <x14:conditionalFormatting xmlns:xm="http://schemas.microsoft.com/office/excel/2006/main">
          <x14:cfRule type="cellIs" priority="25" operator="equal" id="{00BD00A0-00A4-4151-B28B-00E0003700E9}">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810014-00EF-4B22-9691-0051009700C1}">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1800D3-009E-4B40-ADF6-0093004F00E4}">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9" operator="equal" id="{008D0057-0065-4BA4-B46E-0039001A0066}">
            <xm:f>"C"</xm:f>
            <x14:dxf>
              <fill>
                <patternFill patternType="solid">
                  <fgColor rgb="FFB7E1CD"/>
                  <bgColor rgb="FFB7E1CD"/>
                </patternFill>
              </fill>
            </x14:dxf>
          </x14:cfRule>
          <xm:sqref>O4:R4</xm:sqref>
        </x14:conditionalFormatting>
        <x14:conditionalFormatting xmlns:xm="http://schemas.microsoft.com/office/excel/2006/main">
          <x14:cfRule type="cellIs" priority="20" operator="equal" id="{009E00AA-001F-4CDC-A44B-007F0038009C}">
            <xm:f>"NC"</xm:f>
            <x14:dxf>
              <fill>
                <patternFill patternType="solid">
                  <fgColor rgb="FFF4C7C3"/>
                  <bgColor rgb="FFF4C7C3"/>
                </patternFill>
              </fill>
            </x14:dxf>
          </x14:cfRule>
          <xm:sqref>O4:R4</xm:sqref>
        </x14:conditionalFormatting>
        <x14:conditionalFormatting xmlns:xm="http://schemas.microsoft.com/office/excel/2006/main">
          <x14:cfRule type="cellIs" priority="21" operator="equal" id="{00D0005B-0031-42EB-85CC-001D00FC00B7}">
            <xm:f>"NA"</xm:f>
            <x14:dxf>
              <fill>
                <patternFill patternType="solid">
                  <fgColor rgb="FFFCE8B2"/>
                  <bgColor rgb="FFFCE8B2"/>
                </patternFill>
              </fill>
            </x14:dxf>
          </x14:cfRule>
          <xm:sqref>O4:R4</xm:sqref>
        </x14:conditionalFormatting>
        <x14:conditionalFormatting xmlns:xm="http://schemas.microsoft.com/office/excel/2006/main">
          <x14:cfRule type="cellIs" priority="22" operator="equal" id="{00F300D9-004A-4C8D-88C5-007700EE0080}">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140095-00C9-4478-82A0-007100120064}" type="list" allowBlank="1" errorStyle="stop" imeMode="noControl" operator="between" showDropDown="0" showErrorMessage="1" showInputMessage="0">
          <x14:formula1>
            <xm:f>"nt,na,c"</xm:f>
          </x14:formula1>
          <xm:sqref>F54:F55</xm:sqref>
        </x14:dataValidation>
        <x14:dataValidation xr:uid="{00EB007B-00AC-4E34-9F02-000200150001}" type="list" allowBlank="1" errorStyle="stop" imeMode="noControl" operator="between" showDropDown="0" showErrorMessage="1" showInputMessage="0">
          <x14:formula1>
            <xm:f>"nt,na,c,nc"</xm:f>
          </x14:formula1>
          <xm:sqref>F12:F53 F56:F117</xm:sqref>
        </x14:dataValidation>
        <x14:dataValidation xr:uid="{004B0064-0020-48CA-81ED-00C5009900A8}" type="list" allowBlank="1" errorStyle="stop" imeMode="noControl" operator="between" showDropDown="0" showErrorMessage="0" showInputMessage="0">
          <x14:formula1>
            <xm:f>"d"</xm:f>
          </x14:formula1>
          <xm:sqref>G12:G117</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66406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22.3320312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6.5" customHeight="1">
      <c r="A2" s="308"/>
      <c r="B2" s="309" t="str">
        <f>F4</f>
        <v>P10</v>
      </c>
      <c r="C2" s="310">
        <f>Echantillon!C22</f>
        <v>0</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HYPERLINK(Echantillon!D22)</f>
        <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Echantillon!B22</f>
        <v>P10</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36">O5+P5</f>
        <v>0</v>
      </c>
      <c r="T5" s="329" t="str">
        <f t="shared" ref="T5:T7" si="137">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36"/>
        <v>0</v>
      </c>
      <c r="T6" s="329" t="str">
        <f t="shared" si="137"/>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36"/>
        <v>0</v>
      </c>
      <c r="T7" s="329" t="str">
        <f t="shared" si="137"/>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38">SUM(O5:O7)</f>
        <v>0</v>
      </c>
      <c r="P8" s="332">
        <f t="shared" si="138"/>
        <v>0</v>
      </c>
      <c r="Q8" s="332">
        <f t="shared" si="138"/>
        <v>0</v>
      </c>
      <c r="R8" s="332">
        <f t="shared" si="138"/>
        <v>106</v>
      </c>
      <c r="S8" s="333">
        <f t="shared" si="138"/>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89008F-00E5-4A25-9953-000C00DB000E}">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26" operator="equal" id="{00CA0084-0026-4CC9-94D5-0091000000F8}">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DB005B-0023-4533-A4CD-00A80086003B}">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3" operator="equal" id="{004F00D2-00D3-4B40-9850-006F002000BC}">
            <xm:f>"c"</xm:f>
            <x14:dxf>
              <fill>
                <patternFill patternType="solid">
                  <fgColor rgb="FFB7E1CD"/>
                  <bgColor rgb="FFB7E1CD"/>
                </patternFill>
              </fill>
            </x14:dxf>
          </x14:cfRule>
          <xm:sqref>F11:F117</xm:sqref>
        </x14:conditionalFormatting>
        <x14:conditionalFormatting xmlns:xm="http://schemas.microsoft.com/office/excel/2006/main">
          <x14:cfRule type="cellIs" priority="24" operator="equal" id="{00BB005C-0079-4EC3-9913-00EA00DE00AE}">
            <xm:f>"nc"</xm:f>
            <x14:dxf>
              <fill>
                <patternFill patternType="solid">
                  <fgColor rgb="FFF4C7C3"/>
                  <bgColor rgb="FFF4C7C3"/>
                </patternFill>
              </fill>
            </x14:dxf>
          </x14:cfRule>
          <xm:sqref>F11:F117</xm:sqref>
        </x14:conditionalFormatting>
        <x14:conditionalFormatting xmlns:xm="http://schemas.microsoft.com/office/excel/2006/main">
          <x14:cfRule type="cellIs" priority="25" operator="equal" id="{004F000E-00B0-4B14-AA7C-002B00ED007A}">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960045-001B-46D9-914C-00BF00B60036}">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3600CB-00EF-4288-97CD-001D00B4003B}">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9" operator="equal" id="{00A9004C-0066-422F-AACC-000A00B500CD}">
            <xm:f>"C"</xm:f>
            <x14:dxf>
              <fill>
                <patternFill patternType="solid">
                  <fgColor rgb="FFB7E1CD"/>
                  <bgColor rgb="FFB7E1CD"/>
                </patternFill>
              </fill>
            </x14:dxf>
          </x14:cfRule>
          <xm:sqref>O4:R4</xm:sqref>
        </x14:conditionalFormatting>
        <x14:conditionalFormatting xmlns:xm="http://schemas.microsoft.com/office/excel/2006/main">
          <x14:cfRule type="cellIs" priority="20" operator="equal" id="{005E00B7-00FA-4D27-A510-00EC00770054}">
            <xm:f>"NC"</xm:f>
            <x14:dxf>
              <fill>
                <patternFill patternType="solid">
                  <fgColor rgb="FFF4C7C3"/>
                  <bgColor rgb="FFF4C7C3"/>
                </patternFill>
              </fill>
            </x14:dxf>
          </x14:cfRule>
          <xm:sqref>O4:R4</xm:sqref>
        </x14:conditionalFormatting>
        <x14:conditionalFormatting xmlns:xm="http://schemas.microsoft.com/office/excel/2006/main">
          <x14:cfRule type="cellIs" priority="21" operator="equal" id="{00CD0020-000C-4B92-B683-00C7007700B0}">
            <xm:f>"NA"</xm:f>
            <x14:dxf>
              <fill>
                <patternFill patternType="solid">
                  <fgColor rgb="FFFCE8B2"/>
                  <bgColor rgb="FFFCE8B2"/>
                </patternFill>
              </fill>
            </x14:dxf>
          </x14:cfRule>
          <xm:sqref>O4:R4</xm:sqref>
        </x14:conditionalFormatting>
        <x14:conditionalFormatting xmlns:xm="http://schemas.microsoft.com/office/excel/2006/main">
          <x14:cfRule type="cellIs" priority="22" operator="equal" id="{00F9007F-0014-4B2C-8834-0049003D00C1}">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4400A2-00D5-43F0-BBF3-0089008900CA}" type="list" allowBlank="1" errorStyle="stop" imeMode="noControl" operator="between" showDropDown="0" showErrorMessage="1" showInputMessage="0">
          <x14:formula1>
            <xm:f>"nt,na,c"</xm:f>
          </x14:formula1>
          <xm:sqref>F54:F55</xm:sqref>
        </x14:dataValidation>
        <x14:dataValidation xr:uid="{003900D2-0063-4C89-9362-00AC008E004D}" type="list" allowBlank="1" errorStyle="stop" imeMode="noControl" operator="between" showDropDown="0" showErrorMessage="1" showInputMessage="0">
          <x14:formula1>
            <xm:f>"nt,na,c,nc"</xm:f>
          </x14:formula1>
          <xm:sqref>F12:F53 F56:F117</xm:sqref>
        </x14:dataValidation>
        <x14:dataValidation xr:uid="{0067003A-00E3-4EA6-9E3D-00C3009A00DA}" type="list" allowBlank="1" errorStyle="stop" imeMode="noControl" operator="between" showDropDown="0" showErrorMessage="0" showInputMessage="0">
          <x14:formula1>
            <xm:f>"d"</xm:f>
          </x14:formula1>
          <xm:sqref>G12:G117</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66406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6.554687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6.5" customHeight="1">
      <c r="A2" s="308"/>
      <c r="B2" s="309" t="str">
        <f>F4</f>
        <v>P11</v>
      </c>
      <c r="C2" s="310">
        <f>Echantillon!C23</f>
        <v>0</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HYPERLINK(Echantillon!D23)</f>
        <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Echantillon!B23</f>
        <v>P11</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39">O5+P5</f>
        <v>0</v>
      </c>
      <c r="T5" s="329" t="str">
        <f t="shared" ref="T5:T7" si="140">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39"/>
        <v>0</v>
      </c>
      <c r="T6" s="329" t="str">
        <f t="shared" si="140"/>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39"/>
        <v>0</v>
      </c>
      <c r="T7" s="329" t="str">
        <f t="shared" si="140"/>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41">SUM(O5:O7)</f>
        <v>0</v>
      </c>
      <c r="P8" s="332">
        <f t="shared" si="141"/>
        <v>0</v>
      </c>
      <c r="Q8" s="332">
        <f t="shared" si="141"/>
        <v>0</v>
      </c>
      <c r="R8" s="332">
        <f t="shared" si="141"/>
        <v>106</v>
      </c>
      <c r="S8" s="333">
        <f t="shared" si="141"/>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row>
    <row r="117" ht="36" customHeight="1">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620045-0030-4198-9DE0-00B000830020}">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26" operator="equal" id="{00F100ED-00FD-47A4-817B-005B00CF00B9}">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D7004E-0038-4EFD-880D-00660099008B}">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3" operator="equal" id="{001500E0-007E-41F5-B744-0044001100D2}">
            <xm:f>"c"</xm:f>
            <x14:dxf>
              <fill>
                <patternFill patternType="solid">
                  <fgColor rgb="FFB7E1CD"/>
                  <bgColor rgb="FFB7E1CD"/>
                </patternFill>
              </fill>
            </x14:dxf>
          </x14:cfRule>
          <xm:sqref>F11:F117</xm:sqref>
        </x14:conditionalFormatting>
        <x14:conditionalFormatting xmlns:xm="http://schemas.microsoft.com/office/excel/2006/main">
          <x14:cfRule type="cellIs" priority="24" operator="equal" id="{007A00FB-00A7-46C1-AA12-006200910001}">
            <xm:f>"nc"</xm:f>
            <x14:dxf>
              <fill>
                <patternFill patternType="solid">
                  <fgColor rgb="FFF4C7C3"/>
                  <bgColor rgb="FFF4C7C3"/>
                </patternFill>
              </fill>
            </x14:dxf>
          </x14:cfRule>
          <xm:sqref>F11:F117</xm:sqref>
        </x14:conditionalFormatting>
        <x14:conditionalFormatting xmlns:xm="http://schemas.microsoft.com/office/excel/2006/main">
          <x14:cfRule type="cellIs" priority="25" operator="equal" id="{00DF000C-0011-4553-A9A8-002400560076}">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7D007F-0041-43AB-8930-00F3007200AB}">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43005D-00D7-4041-87E4-00F600C30053}">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9" operator="equal" id="{00DD00A3-00D8-4D67-A584-00DC00BF0068}">
            <xm:f>"C"</xm:f>
            <x14:dxf>
              <fill>
                <patternFill patternType="solid">
                  <fgColor rgb="FFB7E1CD"/>
                  <bgColor rgb="FFB7E1CD"/>
                </patternFill>
              </fill>
            </x14:dxf>
          </x14:cfRule>
          <xm:sqref>O4:R4</xm:sqref>
        </x14:conditionalFormatting>
        <x14:conditionalFormatting xmlns:xm="http://schemas.microsoft.com/office/excel/2006/main">
          <x14:cfRule type="cellIs" priority="20" operator="equal" id="{00840061-0005-40D9-9E30-00F800C7002E}">
            <xm:f>"NC"</xm:f>
            <x14:dxf>
              <fill>
                <patternFill patternType="solid">
                  <fgColor rgb="FFF4C7C3"/>
                  <bgColor rgb="FFF4C7C3"/>
                </patternFill>
              </fill>
            </x14:dxf>
          </x14:cfRule>
          <xm:sqref>O4:R4</xm:sqref>
        </x14:conditionalFormatting>
        <x14:conditionalFormatting xmlns:xm="http://schemas.microsoft.com/office/excel/2006/main">
          <x14:cfRule type="cellIs" priority="21" operator="equal" id="{00E900A0-00AB-4F96-8A21-002C00540077}">
            <xm:f>"NA"</xm:f>
            <x14:dxf>
              <fill>
                <patternFill patternType="solid">
                  <fgColor rgb="FFFCE8B2"/>
                  <bgColor rgb="FFFCE8B2"/>
                </patternFill>
              </fill>
            </x14:dxf>
          </x14:cfRule>
          <xm:sqref>O4:R4</xm:sqref>
        </x14:conditionalFormatting>
        <x14:conditionalFormatting xmlns:xm="http://schemas.microsoft.com/office/excel/2006/main">
          <x14:cfRule type="cellIs" priority="22" operator="equal" id="{00D500F3-008E-4E6D-AB90-00310096006F}">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D60092-00A2-48A8-9A6D-00FE00D0004E}" type="list" allowBlank="1" errorStyle="stop" imeMode="noControl" operator="between" showDropDown="0" showErrorMessage="1" showInputMessage="0">
          <x14:formula1>
            <xm:f>"nt,na,c"</xm:f>
          </x14:formula1>
          <xm:sqref>F54:F55</xm:sqref>
        </x14:dataValidation>
        <x14:dataValidation xr:uid="{000700C6-00B9-4C90-B447-0058008B0069}" type="list" allowBlank="1" errorStyle="stop" imeMode="noControl" operator="between" showDropDown="0" showErrorMessage="1" showInputMessage="0">
          <x14:formula1>
            <xm:f>"nt,na,c,nc"</xm:f>
          </x14:formula1>
          <xm:sqref>F12:F53 F56:F117</xm:sqref>
        </x14:dataValidation>
        <x14:dataValidation xr:uid="{000D008D-00CA-4B9E-91E3-002A00F2000E}" type="list" allowBlank="1" errorStyle="stop" imeMode="noControl" operator="between" showDropDown="0" showErrorMessage="0" showInputMessage="0">
          <x14:formula1>
            <xm:f>"d"</xm:f>
          </x14:formula1>
          <xm:sqref>G12:G117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7891"/>
    <outlinePr applyStyles="0" summaryBelow="0" summaryRight="0" showOutlineSymbols="1"/>
    <pageSetUpPr autoPageBreaks="1" fitToPage="0"/>
  </sheetPr>
  <sheetViews>
    <sheetView showGridLines="0" zoomScale="100" workbookViewId="0">
      <pane ySplit="12" topLeftCell="A13" activePane="bottomLeft" state="frozen"/>
      <selection activeCell="D13" activeCellId="0" sqref="D13"/>
    </sheetView>
  </sheetViews>
  <sheetFormatPr baseColWidth="10" defaultColWidth="14.44140625" defaultRowHeight="15" customHeight="1"/>
  <cols>
    <col customWidth="1" min="1" max="1" width="4.33203125"/>
    <col customWidth="1" min="2" max="2" width="11.88671875"/>
    <col customWidth="1" min="3" max="3" width="62"/>
    <col customWidth="1" min="4" max="4" width="58.5546875"/>
    <col customWidth="1" min="5" max="5" width="45.88671875"/>
    <col customWidth="1" min="6" max="6" width="48.33203125"/>
  </cols>
  <sheetData>
    <row r="1" ht="1.5" customHeight="1">
      <c r="A1" s="78"/>
      <c r="B1" s="79"/>
      <c r="C1" s="80"/>
      <c r="D1" s="64"/>
      <c r="E1" s="81"/>
      <c r="F1" s="81"/>
    </row>
    <row r="2" ht="14.25" customHeight="1">
      <c r="A2" s="82"/>
      <c r="B2" s="83" t="s">
        <v>20</v>
      </c>
      <c r="C2" s="65"/>
      <c r="D2" s="65"/>
      <c r="E2" s="84" t="s">
        <v>21</v>
      </c>
      <c r="F2" s="85"/>
    </row>
    <row r="3" ht="14.25" customHeight="1">
      <c r="A3" s="86"/>
      <c r="B3" s="56"/>
      <c r="C3" s="56"/>
      <c r="D3" s="56"/>
      <c r="E3" s="56"/>
      <c r="F3" s="56"/>
    </row>
    <row r="4" ht="14.25" customHeight="1">
      <c r="A4" s="87"/>
      <c r="B4" s="56"/>
      <c r="C4" s="56"/>
      <c r="D4" s="56"/>
      <c r="E4" s="56"/>
      <c r="F4" s="56"/>
    </row>
    <row r="5" ht="14.25" customHeight="1">
      <c r="A5" s="56"/>
      <c r="B5" s="56"/>
      <c r="C5" s="56"/>
      <c r="D5" s="56"/>
      <c r="E5" s="56"/>
      <c r="F5" s="56"/>
    </row>
    <row r="6" ht="14.25" customHeight="1">
      <c r="A6" s="56"/>
      <c r="B6" s="56"/>
      <c r="C6" s="56"/>
      <c r="D6" s="56"/>
      <c r="E6" s="56"/>
      <c r="F6" s="56"/>
    </row>
    <row r="7" ht="14.25" customHeight="1">
      <c r="A7" s="56"/>
      <c r="B7" s="56"/>
      <c r="C7" s="56"/>
      <c r="D7" s="56"/>
      <c r="E7" s="56"/>
      <c r="F7" s="56"/>
    </row>
    <row r="8" ht="14.25" customHeight="1">
      <c r="A8" s="56"/>
      <c r="B8" s="56"/>
      <c r="C8" s="56"/>
      <c r="D8" s="56"/>
      <c r="E8" s="56"/>
      <c r="F8" s="56"/>
    </row>
    <row r="9" ht="13.5" customHeight="1">
      <c r="A9" s="56"/>
      <c r="B9" s="56"/>
      <c r="C9" s="56"/>
      <c r="D9" s="56"/>
      <c r="E9" s="56"/>
      <c r="F9" s="56"/>
    </row>
    <row r="10" ht="39.75" customHeight="1">
      <c r="A10" s="88"/>
      <c r="B10" s="89" t="s">
        <v>22</v>
      </c>
      <c r="C10" s="90" t="s">
        <v>23</v>
      </c>
      <c r="D10" s="91" t="s">
        <v>24</v>
      </c>
      <c r="E10" s="92"/>
      <c r="F10" s="92"/>
    </row>
    <row r="11" ht="14.25" customHeight="1">
      <c r="A11" s="81"/>
      <c r="B11" s="93"/>
      <c r="C11" s="94"/>
      <c r="D11" s="95"/>
      <c r="E11" s="95"/>
      <c r="F11" s="95"/>
    </row>
    <row r="12" ht="39" customHeight="1">
      <c r="A12" s="87"/>
      <c r="B12" s="96" t="s">
        <v>25</v>
      </c>
      <c r="C12" s="97" t="s">
        <v>26</v>
      </c>
      <c r="D12" s="97" t="s">
        <v>27</v>
      </c>
      <c r="E12" s="97" t="s">
        <v>28</v>
      </c>
      <c r="F12" s="97" t="s">
        <v>29</v>
      </c>
    </row>
    <row r="13" ht="13.800000000000001">
      <c r="A13" s="81"/>
      <c r="B13" s="98" t="s">
        <v>30</v>
      </c>
      <c r="C13" s="99" t="s">
        <v>31</v>
      </c>
      <c r="D13" s="100" t="s">
        <v>32</v>
      </c>
      <c r="E13" s="101"/>
      <c r="F13" s="101"/>
    </row>
    <row r="14" ht="13.800000000000001">
      <c r="A14" s="81"/>
      <c r="B14" s="98" t="s">
        <v>33</v>
      </c>
      <c r="C14" s="99" t="s">
        <v>34</v>
      </c>
      <c r="D14" s="100" t="s">
        <v>35</v>
      </c>
      <c r="E14" s="101"/>
      <c r="F14" s="101"/>
    </row>
    <row r="15" ht="13.800000000000001">
      <c r="A15" s="81"/>
      <c r="B15" s="98" t="s">
        <v>36</v>
      </c>
      <c r="C15" s="99" t="s">
        <v>37</v>
      </c>
      <c r="D15" s="100" t="s">
        <v>38</v>
      </c>
      <c r="E15" s="101"/>
      <c r="F15" s="101"/>
    </row>
    <row r="16" ht="26.399999999999999">
      <c r="A16" s="81"/>
      <c r="B16" s="98" t="s">
        <v>39</v>
      </c>
      <c r="C16" s="102" t="s">
        <v>40</v>
      </c>
      <c r="D16" s="100" t="s">
        <v>41</v>
      </c>
      <c r="E16" s="101"/>
      <c r="F16" s="101"/>
    </row>
    <row r="17" ht="13.800000000000001">
      <c r="A17" s="81"/>
      <c r="B17" s="98" t="s">
        <v>42</v>
      </c>
      <c r="C17" s="99"/>
      <c r="D17" s="103"/>
      <c r="E17" s="101"/>
      <c r="F17" s="101"/>
    </row>
    <row r="18" ht="13.800000000000001">
      <c r="A18" s="81"/>
      <c r="B18" s="98" t="s">
        <v>43</v>
      </c>
      <c r="C18" s="99"/>
      <c r="D18" s="100"/>
      <c r="E18" s="101"/>
      <c r="F18" s="101"/>
    </row>
    <row r="19" ht="13.800000000000001">
      <c r="A19" s="81"/>
      <c r="B19" s="98" t="s">
        <v>44</v>
      </c>
      <c r="C19" s="99"/>
      <c r="D19" s="103"/>
      <c r="E19" s="101"/>
      <c r="F19" s="101"/>
    </row>
    <row r="20" ht="13.800000000000001">
      <c r="A20" s="81"/>
      <c r="B20" s="98" t="s">
        <v>45</v>
      </c>
      <c r="C20" s="99"/>
      <c r="D20" s="103"/>
      <c r="E20" s="101"/>
      <c r="F20" s="101"/>
    </row>
    <row r="21" ht="15.75" customHeight="1">
      <c r="A21" s="81"/>
      <c r="B21" s="98" t="s">
        <v>46</v>
      </c>
      <c r="C21" s="99"/>
      <c r="D21" s="103"/>
      <c r="E21" s="101"/>
      <c r="F21" s="101"/>
    </row>
    <row r="22" ht="15.75" customHeight="1">
      <c r="A22" s="81"/>
      <c r="B22" s="98" t="s">
        <v>47</v>
      </c>
      <c r="C22" s="99"/>
      <c r="D22" s="103"/>
      <c r="E22" s="101"/>
      <c r="F22" s="101"/>
    </row>
    <row r="23" ht="15.75" customHeight="1">
      <c r="A23" s="81"/>
      <c r="B23" s="98" t="s">
        <v>48</v>
      </c>
      <c r="C23" s="99"/>
      <c r="D23" s="103"/>
      <c r="E23" s="101"/>
      <c r="F23" s="101"/>
    </row>
    <row r="24" ht="15.75" customHeight="1">
      <c r="A24" s="81"/>
      <c r="B24" s="98" t="s">
        <v>49</v>
      </c>
      <c r="C24" s="99"/>
      <c r="D24" s="103"/>
      <c r="E24" s="101"/>
      <c r="F24" s="101"/>
    </row>
    <row r="25" ht="15.75" customHeight="1">
      <c r="A25" s="81"/>
      <c r="B25" s="98" t="s">
        <v>50</v>
      </c>
      <c r="C25" s="99"/>
      <c r="D25" s="103"/>
      <c r="E25" s="101"/>
      <c r="F25" s="101"/>
    </row>
    <row r="26" ht="15.75" customHeight="1">
      <c r="A26" s="81"/>
      <c r="B26" s="98" t="s">
        <v>51</v>
      </c>
      <c r="C26" s="99"/>
      <c r="D26" s="103"/>
      <c r="E26" s="101"/>
      <c r="F26" s="101"/>
    </row>
    <row r="27" ht="15.75" customHeight="1">
      <c r="A27" s="81"/>
      <c r="B27" s="98" t="s">
        <v>52</v>
      </c>
      <c r="C27" s="99"/>
      <c r="D27" s="103"/>
      <c r="E27" s="101"/>
      <c r="F27" s="101"/>
    </row>
    <row r="28" ht="15.75" customHeight="1">
      <c r="A28" s="81"/>
      <c r="B28" s="98" t="s">
        <v>53</v>
      </c>
      <c r="C28" s="99"/>
      <c r="D28" s="103"/>
      <c r="E28" s="101"/>
      <c r="F28" s="101"/>
    </row>
    <row r="29" ht="15.75" customHeight="1">
      <c r="A29" s="81"/>
      <c r="B29" s="98" t="s">
        <v>54</v>
      </c>
      <c r="C29" s="99"/>
      <c r="D29" s="103"/>
      <c r="E29" s="101"/>
      <c r="F29" s="101"/>
    </row>
    <row r="30" ht="15.75" customHeight="1">
      <c r="A30" s="81"/>
      <c r="B30" s="98" t="s">
        <v>55</v>
      </c>
      <c r="C30" s="99"/>
      <c r="D30" s="103"/>
      <c r="E30" s="101"/>
      <c r="F30" s="101"/>
    </row>
    <row r="31" ht="15.75" customHeight="1">
      <c r="A31" s="81"/>
      <c r="B31" s="98" t="s">
        <v>56</v>
      </c>
      <c r="C31" s="99"/>
      <c r="D31" s="103"/>
      <c r="E31" s="101"/>
      <c r="F31" s="101"/>
    </row>
    <row r="32" ht="15.75" customHeight="1">
      <c r="A32" s="81"/>
      <c r="B32" s="98" t="s">
        <v>57</v>
      </c>
      <c r="C32" s="99"/>
      <c r="D32" s="103"/>
      <c r="E32" s="101"/>
      <c r="F32" s="101"/>
    </row>
    <row r="33" ht="15.75" customHeight="1">
      <c r="A33" s="81"/>
      <c r="B33" s="98" t="s">
        <v>58</v>
      </c>
      <c r="C33" s="99"/>
      <c r="D33" s="103"/>
      <c r="E33" s="101"/>
      <c r="F33" s="101"/>
    </row>
    <row r="34" ht="15.75" customHeight="1">
      <c r="A34" s="81"/>
      <c r="B34" s="98" t="s">
        <v>59</v>
      </c>
      <c r="C34" s="99"/>
      <c r="D34" s="103"/>
      <c r="E34" s="101"/>
      <c r="F34" s="101"/>
    </row>
    <row r="35" ht="15.75" customHeight="1">
      <c r="A35" s="81"/>
      <c r="B35" s="98" t="s">
        <v>60</v>
      </c>
      <c r="C35" s="99"/>
      <c r="D35" s="103"/>
      <c r="E35" s="104"/>
      <c r="F35" s="104"/>
    </row>
    <row r="36" ht="15.75" customHeight="1">
      <c r="A36" s="81"/>
      <c r="B36" s="98" t="s">
        <v>61</v>
      </c>
      <c r="C36" s="99"/>
      <c r="D36" s="103"/>
      <c r="E36" s="104"/>
      <c r="F36" s="104"/>
    </row>
    <row r="37" ht="15.75" customHeight="1">
      <c r="A37" s="81"/>
      <c r="B37" s="98" t="s">
        <v>62</v>
      </c>
      <c r="C37" s="99"/>
      <c r="D37" s="103"/>
      <c r="E37" s="104"/>
      <c r="F37" s="104"/>
    </row>
    <row r="38" ht="13.800000000000001">
      <c r="A38" s="81"/>
      <c r="B38" s="98" t="s">
        <v>63</v>
      </c>
      <c r="C38" s="99"/>
      <c r="D38" s="103"/>
      <c r="E38" s="102"/>
      <c r="F38" s="102"/>
    </row>
  </sheetData>
  <mergeCells count="5">
    <mergeCell ref="A2:A3"/>
    <mergeCell ref="B2:D3"/>
    <mergeCell ref="E2:E3"/>
    <mergeCell ref="F2:F3"/>
    <mergeCell ref="A4:F9"/>
  </mergeCells>
  <hyperlinks>
    <hyperlink r:id="rId1" ref="D10"/>
    <hyperlink r:id="rId2" ref="D13"/>
    <hyperlink r:id="rId3" ref="D14"/>
    <hyperlink r:id="rId4" ref="D15"/>
    <hyperlink r:id="rId5" location="conformity" ref="D16"/>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drawing r:id="rId6"/>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554687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7"/>
  </cols>
  <sheetData>
    <row r="1" ht="0.75" customHeight="1">
      <c r="A1" s="305"/>
      <c r="B1" s="306"/>
      <c r="C1" s="306"/>
      <c r="D1" s="306"/>
      <c r="E1" s="306"/>
      <c r="F1" s="306"/>
      <c r="G1" s="306"/>
      <c r="H1" s="306"/>
      <c r="I1" s="306"/>
      <c r="J1" s="306"/>
      <c r="K1" s="306"/>
      <c r="L1" s="306"/>
      <c r="M1" s="350"/>
      <c r="N1" s="350"/>
      <c r="O1" s="350"/>
      <c r="P1" s="350"/>
      <c r="Q1" s="350"/>
      <c r="R1" s="350"/>
      <c r="S1" s="350"/>
      <c r="T1" s="350"/>
      <c r="U1" s="350"/>
    </row>
    <row r="2" ht="16.5" customHeight="1">
      <c r="A2" s="308"/>
      <c r="B2" s="309" t="str">
        <f>F4</f>
        <v>P12</v>
      </c>
      <c r="C2" s="310">
        <f>Echantillon!C24</f>
        <v>0</v>
      </c>
      <c r="D2" s="311"/>
      <c r="E2" s="311"/>
      <c r="F2" s="312"/>
      <c r="G2" s="313"/>
      <c r="H2" s="313"/>
      <c r="I2" s="313"/>
      <c r="J2" s="313"/>
      <c r="K2" s="314"/>
      <c r="L2" s="314"/>
      <c r="M2" s="351"/>
      <c r="N2" s="351"/>
      <c r="O2" s="350"/>
      <c r="P2" s="350"/>
      <c r="Q2" s="350"/>
      <c r="R2" s="350"/>
      <c r="S2" s="350"/>
      <c r="T2" s="350"/>
      <c r="U2" s="350"/>
    </row>
    <row r="3" ht="18.75" customHeight="1">
      <c r="A3" s="308"/>
      <c r="B3" s="309" t="s">
        <v>468</v>
      </c>
      <c r="C3" s="316" t="str">
        <f>HYPERLINK(Echantillon!D24)</f>
        <v/>
      </c>
      <c r="D3" s="56"/>
      <c r="E3" s="56"/>
      <c r="F3" s="56"/>
      <c r="G3" s="313"/>
      <c r="H3" s="313"/>
      <c r="I3" s="313"/>
      <c r="J3" s="313"/>
      <c r="K3" s="313"/>
      <c r="L3" s="313"/>
      <c r="M3" s="350"/>
      <c r="N3" s="350"/>
      <c r="O3" s="350"/>
      <c r="P3" s="350"/>
      <c r="Q3" s="350"/>
      <c r="R3" s="350"/>
      <c r="S3" s="350"/>
      <c r="T3" s="350"/>
      <c r="U3" s="350"/>
    </row>
    <row r="4" ht="16.5" customHeight="1">
      <c r="A4" s="305"/>
      <c r="B4" s="317" t="s">
        <v>125</v>
      </c>
      <c r="C4" s="318" t="s">
        <v>469</v>
      </c>
      <c r="D4" s="318" t="s">
        <v>128</v>
      </c>
      <c r="E4" s="319" t="s">
        <v>129</v>
      </c>
      <c r="F4" s="319" t="str">
        <f>Echantillon!B24</f>
        <v>P12</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42">O5+P5</f>
        <v>0</v>
      </c>
      <c r="T5" s="329" t="str">
        <f t="shared" ref="T5:T7" si="143">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42"/>
        <v>0</v>
      </c>
      <c r="T6" s="329" t="str">
        <f t="shared" si="143"/>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42"/>
        <v>0</v>
      </c>
      <c r="T7" s="329" t="str">
        <f t="shared" si="143"/>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44">SUM(O5:O7)</f>
        <v>0</v>
      </c>
      <c r="P8" s="332">
        <f t="shared" si="144"/>
        <v>0</v>
      </c>
      <c r="Q8" s="332">
        <f t="shared" si="144"/>
        <v>0</v>
      </c>
      <c r="R8" s="332">
        <f t="shared" si="144"/>
        <v>106</v>
      </c>
      <c r="S8" s="333">
        <f t="shared" si="144"/>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50"/>
      <c r="N11" s="350"/>
      <c r="O11" s="350"/>
      <c r="P11" s="350"/>
      <c r="Q11" s="350"/>
      <c r="R11" s="350"/>
      <c r="S11" s="350"/>
      <c r="T11" s="350"/>
      <c r="U11" s="350"/>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50"/>
      <c r="N12" s="350"/>
      <c r="O12" s="350"/>
      <c r="P12" s="350"/>
      <c r="Q12" s="350"/>
      <c r="R12" s="350"/>
      <c r="S12" s="350"/>
      <c r="T12" s="350"/>
      <c r="U12" s="350"/>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50"/>
      <c r="N13" s="350"/>
      <c r="O13" s="350"/>
      <c r="P13" s="350"/>
      <c r="Q13" s="350"/>
      <c r="R13" s="350"/>
      <c r="S13" s="350"/>
      <c r="T13" s="350"/>
      <c r="U13" s="350"/>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50"/>
      <c r="N14" s="350"/>
      <c r="O14" s="350"/>
      <c r="P14" s="350"/>
      <c r="Q14" s="350"/>
      <c r="R14" s="350"/>
      <c r="S14" s="350"/>
      <c r="T14" s="350"/>
      <c r="U14" s="350"/>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50"/>
      <c r="N15" s="350"/>
      <c r="O15" s="350"/>
      <c r="P15" s="350"/>
      <c r="Q15" s="350"/>
      <c r="R15" s="350"/>
      <c r="S15" s="350"/>
      <c r="T15" s="350"/>
      <c r="U15" s="350"/>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50"/>
      <c r="N16" s="350"/>
      <c r="O16" s="350"/>
      <c r="P16" s="350"/>
      <c r="Q16" s="350"/>
      <c r="R16" s="350"/>
      <c r="S16" s="350"/>
      <c r="T16" s="350"/>
      <c r="U16" s="350"/>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50"/>
      <c r="N17" s="350"/>
      <c r="O17" s="350"/>
      <c r="P17" s="350"/>
      <c r="Q17" s="350"/>
      <c r="R17" s="350"/>
      <c r="S17" s="350"/>
      <c r="T17" s="350"/>
      <c r="U17" s="350"/>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52"/>
      <c r="N18" s="352"/>
      <c r="O18" s="352"/>
      <c r="P18" s="352"/>
      <c r="Q18" s="352"/>
      <c r="R18" s="352"/>
      <c r="S18" s="352"/>
      <c r="T18" s="352"/>
      <c r="U18" s="352"/>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53"/>
      <c r="N19" s="353"/>
      <c r="O19" s="353"/>
      <c r="P19" s="353"/>
      <c r="Q19" s="353"/>
      <c r="R19" s="353"/>
      <c r="S19" s="354"/>
      <c r="T19" s="350"/>
      <c r="U19" s="350"/>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50"/>
      <c r="N20" s="350"/>
      <c r="O20" s="350"/>
      <c r="P20" s="350"/>
      <c r="Q20" s="350"/>
      <c r="R20" s="350"/>
      <c r="S20" s="350"/>
      <c r="T20" s="350"/>
      <c r="U20" s="350"/>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50"/>
      <c r="N21" s="350"/>
      <c r="O21" s="350"/>
      <c r="P21" s="350"/>
      <c r="Q21" s="350"/>
      <c r="R21" s="350"/>
      <c r="S21" s="350"/>
      <c r="T21" s="350"/>
      <c r="U21" s="350"/>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50"/>
      <c r="N22" s="350"/>
      <c r="O22" s="350"/>
      <c r="P22" s="350"/>
      <c r="Q22" s="350"/>
      <c r="R22" s="350"/>
      <c r="S22" s="350"/>
      <c r="T22" s="350"/>
      <c r="U22" s="350"/>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50"/>
      <c r="N23" s="350"/>
      <c r="O23" s="350"/>
      <c r="P23" s="350"/>
      <c r="Q23" s="350"/>
      <c r="R23" s="350"/>
      <c r="S23" s="350"/>
      <c r="T23" s="350"/>
      <c r="U23" s="350"/>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50"/>
      <c r="N24" s="350"/>
      <c r="O24" s="350"/>
      <c r="P24" s="350"/>
      <c r="Q24" s="350"/>
      <c r="R24" s="350"/>
      <c r="S24" s="350"/>
      <c r="T24" s="350"/>
      <c r="U24" s="350"/>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50"/>
      <c r="N25" s="350"/>
      <c r="O25" s="350"/>
      <c r="P25" s="350"/>
      <c r="Q25" s="350"/>
      <c r="R25" s="350"/>
      <c r="S25" s="350"/>
      <c r="T25" s="350"/>
      <c r="U25" s="350"/>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50"/>
      <c r="N26" s="350"/>
      <c r="O26" s="350"/>
      <c r="P26" s="350"/>
      <c r="Q26" s="350"/>
      <c r="R26" s="350"/>
      <c r="S26" s="350"/>
      <c r="T26" s="350"/>
      <c r="U26" s="350"/>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50"/>
      <c r="N27" s="350"/>
      <c r="O27" s="350"/>
      <c r="P27" s="350"/>
      <c r="Q27" s="350"/>
      <c r="R27" s="350"/>
      <c r="S27" s="350"/>
      <c r="T27" s="350"/>
      <c r="U27" s="350"/>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50"/>
      <c r="N28" s="350"/>
      <c r="O28" s="350"/>
      <c r="P28" s="350"/>
      <c r="Q28" s="350"/>
      <c r="R28" s="350"/>
      <c r="S28" s="350"/>
      <c r="T28" s="350"/>
      <c r="U28" s="350"/>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50"/>
      <c r="N29" s="350"/>
      <c r="O29" s="350"/>
      <c r="P29" s="350"/>
      <c r="Q29" s="350"/>
      <c r="R29" s="350"/>
      <c r="S29" s="350"/>
      <c r="T29" s="350"/>
      <c r="U29" s="350"/>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50"/>
      <c r="N30" s="350"/>
      <c r="O30" s="350"/>
      <c r="P30" s="350"/>
      <c r="Q30" s="350"/>
      <c r="R30" s="350"/>
      <c r="S30" s="350"/>
      <c r="T30" s="350"/>
      <c r="U30" s="350"/>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50"/>
      <c r="N31" s="350"/>
      <c r="O31" s="350"/>
      <c r="P31" s="350"/>
      <c r="Q31" s="350"/>
      <c r="R31" s="350"/>
      <c r="S31" s="350"/>
      <c r="T31" s="350"/>
      <c r="U31" s="350"/>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50"/>
      <c r="N32" s="350"/>
      <c r="O32" s="350"/>
      <c r="P32" s="350"/>
      <c r="Q32" s="350"/>
      <c r="R32" s="350"/>
      <c r="S32" s="350"/>
      <c r="T32" s="350"/>
      <c r="U32" s="350"/>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50"/>
      <c r="N33" s="350"/>
      <c r="O33" s="350"/>
      <c r="P33" s="350"/>
      <c r="Q33" s="350"/>
      <c r="R33" s="350"/>
      <c r="S33" s="350"/>
      <c r="T33" s="350"/>
      <c r="U33" s="350"/>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50"/>
      <c r="N34" s="350"/>
      <c r="O34" s="350"/>
      <c r="P34" s="350"/>
      <c r="Q34" s="350"/>
      <c r="R34" s="350"/>
      <c r="S34" s="350"/>
      <c r="T34" s="350"/>
      <c r="U34" s="350"/>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50"/>
      <c r="N35" s="350"/>
      <c r="O35" s="350"/>
      <c r="P35" s="350"/>
      <c r="Q35" s="350"/>
      <c r="R35" s="350"/>
      <c r="S35" s="350"/>
      <c r="T35" s="350"/>
      <c r="U35" s="350"/>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50"/>
      <c r="N36" s="350"/>
      <c r="O36" s="350"/>
      <c r="P36" s="350"/>
      <c r="Q36" s="350"/>
      <c r="R36" s="350"/>
      <c r="S36" s="350"/>
      <c r="T36" s="350"/>
      <c r="U36" s="350"/>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50"/>
      <c r="N37" s="350"/>
      <c r="O37" s="350"/>
      <c r="P37" s="350"/>
      <c r="Q37" s="350"/>
      <c r="R37" s="350"/>
      <c r="S37" s="350"/>
      <c r="T37" s="350"/>
      <c r="U37" s="350"/>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50"/>
      <c r="N38" s="350"/>
      <c r="O38" s="350"/>
      <c r="P38" s="350"/>
      <c r="Q38" s="350"/>
      <c r="R38" s="350"/>
      <c r="S38" s="350"/>
      <c r="T38" s="350"/>
      <c r="U38" s="350"/>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50"/>
      <c r="N39" s="350"/>
      <c r="O39" s="350"/>
      <c r="P39" s="350"/>
      <c r="Q39" s="350"/>
      <c r="R39" s="350"/>
      <c r="S39" s="350"/>
      <c r="T39" s="350"/>
      <c r="U39" s="350"/>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50"/>
      <c r="N40" s="350"/>
      <c r="O40" s="350"/>
      <c r="P40" s="350"/>
      <c r="Q40" s="350"/>
      <c r="R40" s="350"/>
      <c r="S40" s="350"/>
      <c r="T40" s="350"/>
      <c r="U40" s="350"/>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50"/>
      <c r="N41" s="350"/>
      <c r="O41" s="350"/>
      <c r="P41" s="350"/>
      <c r="Q41" s="350"/>
      <c r="R41" s="350"/>
      <c r="S41" s="350"/>
      <c r="T41" s="350"/>
      <c r="U41" s="350"/>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50"/>
      <c r="N42" s="350"/>
      <c r="O42" s="350"/>
      <c r="P42" s="350"/>
      <c r="Q42" s="350"/>
      <c r="R42" s="350"/>
      <c r="S42" s="350"/>
      <c r="T42" s="350"/>
      <c r="U42" s="350"/>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50"/>
      <c r="N43" s="350"/>
      <c r="O43" s="350"/>
      <c r="P43" s="350"/>
      <c r="Q43" s="350"/>
      <c r="R43" s="350"/>
      <c r="S43" s="350"/>
      <c r="T43" s="350"/>
      <c r="U43" s="350"/>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50"/>
      <c r="N44" s="350"/>
      <c r="O44" s="350"/>
      <c r="P44" s="350"/>
      <c r="Q44" s="350"/>
      <c r="R44" s="350"/>
      <c r="S44" s="350"/>
      <c r="T44" s="350"/>
      <c r="U44" s="350"/>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50"/>
      <c r="N45" s="350"/>
      <c r="O45" s="350"/>
      <c r="P45" s="350"/>
      <c r="Q45" s="350"/>
      <c r="R45" s="350"/>
      <c r="S45" s="350"/>
      <c r="T45" s="350"/>
      <c r="U45" s="350"/>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50"/>
      <c r="N46" s="350"/>
      <c r="O46" s="350"/>
      <c r="P46" s="350"/>
      <c r="Q46" s="350"/>
      <c r="R46" s="350"/>
      <c r="S46" s="350"/>
      <c r="T46" s="350"/>
      <c r="U46" s="350"/>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50"/>
      <c r="N47" s="350"/>
      <c r="O47" s="350"/>
      <c r="P47" s="350"/>
      <c r="Q47" s="350"/>
      <c r="R47" s="350"/>
      <c r="S47" s="350"/>
      <c r="T47" s="350"/>
      <c r="U47" s="350"/>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50"/>
      <c r="N48" s="350"/>
      <c r="O48" s="350"/>
      <c r="P48" s="350"/>
      <c r="Q48" s="350"/>
      <c r="R48" s="350"/>
      <c r="S48" s="350"/>
      <c r="T48" s="350"/>
      <c r="U48" s="350"/>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50"/>
      <c r="N49" s="350"/>
      <c r="O49" s="350"/>
      <c r="P49" s="350"/>
      <c r="Q49" s="350"/>
      <c r="R49" s="350"/>
      <c r="S49" s="350"/>
      <c r="T49" s="350"/>
      <c r="U49" s="350"/>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50"/>
      <c r="N50" s="350"/>
      <c r="O50" s="350"/>
      <c r="P50" s="350"/>
      <c r="Q50" s="350"/>
      <c r="R50" s="350"/>
      <c r="S50" s="350"/>
      <c r="T50" s="350"/>
      <c r="U50" s="350"/>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50"/>
      <c r="N51" s="350"/>
      <c r="O51" s="350"/>
      <c r="P51" s="350"/>
      <c r="Q51" s="350"/>
      <c r="R51" s="350"/>
      <c r="S51" s="350"/>
      <c r="T51" s="350"/>
      <c r="U51" s="350"/>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50"/>
      <c r="N52" s="350"/>
      <c r="O52" s="350"/>
      <c r="P52" s="350"/>
      <c r="Q52" s="350"/>
      <c r="R52" s="350"/>
      <c r="S52" s="350"/>
      <c r="T52" s="350"/>
      <c r="U52" s="350"/>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50"/>
      <c r="N53" s="350"/>
      <c r="O53" s="350"/>
      <c r="P53" s="350"/>
      <c r="Q53" s="350"/>
      <c r="R53" s="350"/>
      <c r="S53" s="350"/>
      <c r="T53" s="350"/>
      <c r="U53" s="350"/>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50"/>
      <c r="N54" s="350"/>
      <c r="O54" s="350"/>
      <c r="P54" s="350"/>
      <c r="Q54" s="350"/>
      <c r="R54" s="350"/>
      <c r="S54" s="350"/>
      <c r="T54" s="350"/>
      <c r="U54" s="350"/>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50"/>
      <c r="N55" s="350"/>
      <c r="O55" s="350"/>
      <c r="P55" s="350"/>
      <c r="Q55" s="350"/>
      <c r="R55" s="350"/>
      <c r="S55" s="350"/>
      <c r="T55" s="350"/>
      <c r="U55" s="350"/>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50"/>
      <c r="N56" s="350"/>
      <c r="O56" s="350"/>
      <c r="P56" s="350"/>
      <c r="Q56" s="350"/>
      <c r="R56" s="350"/>
      <c r="S56" s="350"/>
      <c r="T56" s="350"/>
      <c r="U56" s="350"/>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50"/>
      <c r="N57" s="350"/>
      <c r="O57" s="350"/>
      <c r="P57" s="350"/>
      <c r="Q57" s="350"/>
      <c r="R57" s="350"/>
      <c r="S57" s="350"/>
      <c r="T57" s="350"/>
      <c r="U57" s="350"/>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50"/>
      <c r="N58" s="350"/>
      <c r="O58" s="350"/>
      <c r="P58" s="350"/>
      <c r="Q58" s="350"/>
      <c r="R58" s="350"/>
      <c r="S58" s="350"/>
      <c r="T58" s="350"/>
      <c r="U58" s="350"/>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50"/>
      <c r="N59" s="350"/>
      <c r="O59" s="350"/>
      <c r="P59" s="350"/>
      <c r="Q59" s="350"/>
      <c r="R59" s="350"/>
      <c r="S59" s="350"/>
      <c r="T59" s="350"/>
      <c r="U59" s="350"/>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50"/>
      <c r="N60" s="350"/>
      <c r="O60" s="350"/>
      <c r="P60" s="350"/>
      <c r="Q60" s="350"/>
      <c r="R60" s="350"/>
      <c r="S60" s="350"/>
      <c r="T60" s="350"/>
      <c r="U60" s="350"/>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50"/>
      <c r="N61" s="350"/>
      <c r="O61" s="350"/>
      <c r="P61" s="350"/>
      <c r="Q61" s="350"/>
      <c r="R61" s="350"/>
      <c r="S61" s="350"/>
      <c r="T61" s="350"/>
      <c r="U61" s="350"/>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50"/>
      <c r="N62" s="350"/>
      <c r="O62" s="350"/>
      <c r="P62" s="350"/>
      <c r="Q62" s="350"/>
      <c r="R62" s="350"/>
      <c r="S62" s="350"/>
      <c r="T62" s="350"/>
      <c r="U62" s="350"/>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50"/>
      <c r="N63" s="350"/>
      <c r="O63" s="350"/>
      <c r="P63" s="350"/>
      <c r="Q63" s="350"/>
      <c r="R63" s="350"/>
      <c r="S63" s="350"/>
      <c r="T63" s="350"/>
      <c r="U63" s="350"/>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50"/>
      <c r="N64" s="350"/>
      <c r="O64" s="350"/>
      <c r="P64" s="350"/>
      <c r="Q64" s="350"/>
      <c r="R64" s="350"/>
      <c r="S64" s="350"/>
      <c r="T64" s="350"/>
      <c r="U64" s="350"/>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50"/>
      <c r="N65" s="350"/>
      <c r="O65" s="350"/>
      <c r="P65" s="350"/>
      <c r="Q65" s="350"/>
      <c r="R65" s="350"/>
      <c r="S65" s="350"/>
      <c r="T65" s="350"/>
      <c r="U65" s="350"/>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50"/>
      <c r="N66" s="350"/>
      <c r="O66" s="350"/>
      <c r="P66" s="350"/>
      <c r="Q66" s="350"/>
      <c r="R66" s="350"/>
      <c r="S66" s="350"/>
      <c r="T66" s="350"/>
      <c r="U66" s="350"/>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50"/>
      <c r="N67" s="350"/>
      <c r="O67" s="350"/>
      <c r="P67" s="350"/>
      <c r="Q67" s="350"/>
      <c r="R67" s="350"/>
      <c r="S67" s="350"/>
      <c r="T67" s="350"/>
      <c r="U67" s="350"/>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50"/>
      <c r="N68" s="350"/>
      <c r="O68" s="350"/>
      <c r="P68" s="350"/>
      <c r="Q68" s="350"/>
      <c r="R68" s="350"/>
      <c r="S68" s="350"/>
      <c r="T68" s="350"/>
      <c r="U68" s="350"/>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50"/>
      <c r="N69" s="350"/>
      <c r="O69" s="350"/>
      <c r="P69" s="350"/>
      <c r="Q69" s="350"/>
      <c r="R69" s="350"/>
      <c r="S69" s="350"/>
      <c r="T69" s="350"/>
      <c r="U69" s="350"/>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50"/>
      <c r="N70" s="350"/>
      <c r="O70" s="350"/>
      <c r="P70" s="350"/>
      <c r="Q70" s="350"/>
      <c r="R70" s="350"/>
      <c r="S70" s="350"/>
      <c r="T70" s="350"/>
      <c r="U70" s="350"/>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50"/>
      <c r="N71" s="350"/>
      <c r="O71" s="350"/>
      <c r="P71" s="350"/>
      <c r="Q71" s="350"/>
      <c r="R71" s="350"/>
      <c r="S71" s="350"/>
      <c r="T71" s="350"/>
      <c r="U71" s="350"/>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50"/>
      <c r="N72" s="350"/>
      <c r="O72" s="350"/>
      <c r="P72" s="350"/>
      <c r="Q72" s="350"/>
      <c r="R72" s="350"/>
      <c r="S72" s="350"/>
      <c r="T72" s="350"/>
      <c r="U72" s="350"/>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50"/>
      <c r="N73" s="350"/>
      <c r="O73" s="350"/>
      <c r="P73" s="350"/>
      <c r="Q73" s="350"/>
      <c r="R73" s="350"/>
      <c r="S73" s="350"/>
      <c r="T73" s="350"/>
      <c r="U73" s="350"/>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50"/>
      <c r="N74" s="350"/>
      <c r="O74" s="350"/>
      <c r="P74" s="350"/>
      <c r="Q74" s="350"/>
      <c r="R74" s="350"/>
      <c r="S74" s="350"/>
      <c r="T74" s="350"/>
      <c r="U74" s="350"/>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50"/>
      <c r="N75" s="350"/>
      <c r="O75" s="350"/>
      <c r="P75" s="350"/>
      <c r="Q75" s="350"/>
      <c r="R75" s="350"/>
      <c r="S75" s="350"/>
      <c r="T75" s="350"/>
      <c r="U75" s="350"/>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50"/>
      <c r="N76" s="350"/>
      <c r="O76" s="350"/>
      <c r="P76" s="350"/>
      <c r="Q76" s="350"/>
      <c r="R76" s="350"/>
      <c r="S76" s="350"/>
      <c r="T76" s="350"/>
      <c r="U76" s="350"/>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50"/>
      <c r="N77" s="350"/>
      <c r="O77" s="350"/>
      <c r="P77" s="350"/>
      <c r="Q77" s="350"/>
      <c r="R77" s="350"/>
      <c r="S77" s="350"/>
      <c r="T77" s="350"/>
      <c r="U77" s="350"/>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50"/>
      <c r="N78" s="350"/>
      <c r="O78" s="350"/>
      <c r="P78" s="350"/>
      <c r="Q78" s="350"/>
      <c r="R78" s="350"/>
      <c r="S78" s="350"/>
      <c r="T78" s="350"/>
      <c r="U78" s="350"/>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50"/>
      <c r="N79" s="350"/>
      <c r="O79" s="350"/>
      <c r="P79" s="350"/>
      <c r="Q79" s="350"/>
      <c r="R79" s="350"/>
      <c r="S79" s="350"/>
      <c r="T79" s="350"/>
      <c r="U79" s="350"/>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50"/>
      <c r="N80" s="350"/>
      <c r="O80" s="350"/>
      <c r="P80" s="350"/>
      <c r="Q80" s="350"/>
      <c r="R80" s="350"/>
      <c r="S80" s="350"/>
      <c r="T80" s="350"/>
      <c r="U80" s="350"/>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50"/>
      <c r="N81" s="350"/>
      <c r="O81" s="350"/>
      <c r="P81" s="350"/>
      <c r="Q81" s="350"/>
      <c r="R81" s="350"/>
      <c r="S81" s="350"/>
      <c r="T81" s="350"/>
      <c r="U81" s="350"/>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50"/>
      <c r="N82" s="350"/>
      <c r="O82" s="350"/>
      <c r="P82" s="350"/>
      <c r="Q82" s="350"/>
      <c r="R82" s="350"/>
      <c r="S82" s="350"/>
      <c r="T82" s="350"/>
      <c r="U82" s="350"/>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50"/>
      <c r="N83" s="350"/>
      <c r="O83" s="350"/>
      <c r="P83" s="350"/>
      <c r="Q83" s="350"/>
      <c r="R83" s="350"/>
      <c r="S83" s="350"/>
      <c r="T83" s="350"/>
      <c r="U83" s="350"/>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50"/>
      <c r="N84" s="350"/>
      <c r="O84" s="350"/>
      <c r="P84" s="350"/>
      <c r="Q84" s="350"/>
      <c r="R84" s="350"/>
      <c r="S84" s="350"/>
      <c r="T84" s="350"/>
      <c r="U84" s="350"/>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50"/>
      <c r="N85" s="350"/>
      <c r="O85" s="350"/>
      <c r="P85" s="350"/>
      <c r="Q85" s="350"/>
      <c r="R85" s="350"/>
      <c r="S85" s="350"/>
      <c r="T85" s="350"/>
      <c r="U85" s="350"/>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50"/>
      <c r="N86" s="350"/>
      <c r="O86" s="350"/>
      <c r="P86" s="350"/>
      <c r="Q86" s="350"/>
      <c r="R86" s="350"/>
      <c r="S86" s="350"/>
      <c r="T86" s="350"/>
      <c r="U86" s="350"/>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50"/>
      <c r="N87" s="350"/>
      <c r="O87" s="350"/>
      <c r="P87" s="350"/>
      <c r="Q87" s="350"/>
      <c r="R87" s="350"/>
      <c r="S87" s="350"/>
      <c r="T87" s="350"/>
      <c r="U87" s="350"/>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50"/>
      <c r="N88" s="350"/>
      <c r="O88" s="350"/>
      <c r="P88" s="350"/>
      <c r="Q88" s="350"/>
      <c r="R88" s="350"/>
      <c r="S88" s="350"/>
      <c r="T88" s="350"/>
      <c r="U88" s="350"/>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50"/>
      <c r="N89" s="350"/>
      <c r="O89" s="350"/>
      <c r="P89" s="350"/>
      <c r="Q89" s="350"/>
      <c r="R89" s="350"/>
      <c r="S89" s="350"/>
      <c r="T89" s="350"/>
      <c r="U89" s="350"/>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50"/>
      <c r="N90" s="350"/>
      <c r="O90" s="350"/>
      <c r="P90" s="350"/>
      <c r="Q90" s="350"/>
      <c r="R90" s="350"/>
      <c r="S90" s="350"/>
      <c r="T90" s="350"/>
      <c r="U90" s="350"/>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50"/>
      <c r="N91" s="350"/>
      <c r="O91" s="350"/>
      <c r="P91" s="350"/>
      <c r="Q91" s="350"/>
      <c r="R91" s="350"/>
      <c r="S91" s="350"/>
      <c r="T91" s="350"/>
      <c r="U91" s="350"/>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50"/>
      <c r="N92" s="350"/>
      <c r="O92" s="350"/>
      <c r="P92" s="350"/>
      <c r="Q92" s="350"/>
      <c r="R92" s="350"/>
      <c r="S92" s="350"/>
      <c r="T92" s="350"/>
      <c r="U92" s="350"/>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50"/>
      <c r="N93" s="350"/>
      <c r="O93" s="350"/>
      <c r="P93" s="350"/>
      <c r="Q93" s="350"/>
      <c r="R93" s="350"/>
      <c r="S93" s="350"/>
      <c r="T93" s="350"/>
      <c r="U93" s="350"/>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50"/>
      <c r="N94" s="350"/>
      <c r="O94" s="350"/>
      <c r="P94" s="350"/>
      <c r="Q94" s="350"/>
      <c r="R94" s="350"/>
      <c r="S94" s="350"/>
      <c r="T94" s="350"/>
      <c r="U94" s="350"/>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50"/>
      <c r="N95" s="350"/>
      <c r="O95" s="350"/>
      <c r="P95" s="350"/>
      <c r="Q95" s="350"/>
      <c r="R95" s="350"/>
      <c r="S95" s="350"/>
      <c r="T95" s="350"/>
      <c r="U95" s="350"/>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50"/>
      <c r="N96" s="350"/>
      <c r="O96" s="350"/>
      <c r="P96" s="350"/>
      <c r="Q96" s="350"/>
      <c r="R96" s="350"/>
      <c r="S96" s="350"/>
      <c r="T96" s="350"/>
      <c r="U96" s="350"/>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50"/>
      <c r="N97" s="350"/>
      <c r="O97" s="350"/>
      <c r="P97" s="350"/>
      <c r="Q97" s="350"/>
      <c r="R97" s="350"/>
      <c r="S97" s="350"/>
      <c r="T97" s="350"/>
      <c r="U97" s="350"/>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50"/>
      <c r="N98" s="350"/>
      <c r="O98" s="350"/>
      <c r="P98" s="350"/>
      <c r="Q98" s="350"/>
      <c r="R98" s="350"/>
      <c r="S98" s="350"/>
      <c r="T98" s="350"/>
      <c r="U98" s="350"/>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50"/>
      <c r="N99" s="350"/>
      <c r="O99" s="350"/>
      <c r="P99" s="350"/>
      <c r="Q99" s="350"/>
      <c r="R99" s="350"/>
      <c r="S99" s="350"/>
      <c r="T99" s="350"/>
      <c r="U99" s="350"/>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50"/>
      <c r="N100" s="350"/>
      <c r="O100" s="350"/>
      <c r="P100" s="350"/>
      <c r="Q100" s="350"/>
      <c r="R100" s="350"/>
      <c r="S100" s="350"/>
      <c r="T100" s="350"/>
      <c r="U100" s="350"/>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50"/>
      <c r="N101" s="350"/>
      <c r="O101" s="350"/>
      <c r="P101" s="350"/>
      <c r="Q101" s="350"/>
      <c r="R101" s="350"/>
      <c r="S101" s="350"/>
      <c r="T101" s="350"/>
      <c r="U101" s="350"/>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50"/>
      <c r="N102" s="350"/>
      <c r="O102" s="350"/>
      <c r="P102" s="350"/>
      <c r="Q102" s="350"/>
      <c r="R102" s="350"/>
      <c r="S102" s="350"/>
      <c r="T102" s="350"/>
      <c r="U102" s="350"/>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50"/>
      <c r="N103" s="350"/>
      <c r="O103" s="350"/>
      <c r="P103" s="350"/>
      <c r="Q103" s="350"/>
      <c r="R103" s="350"/>
      <c r="S103" s="350"/>
      <c r="T103" s="350"/>
      <c r="U103" s="350"/>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50"/>
      <c r="N104" s="350"/>
      <c r="O104" s="350"/>
      <c r="P104" s="350"/>
      <c r="Q104" s="350"/>
      <c r="R104" s="350"/>
      <c r="S104" s="350"/>
      <c r="T104" s="350"/>
      <c r="U104" s="350"/>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50"/>
      <c r="N105" s="350"/>
      <c r="O105" s="350"/>
      <c r="P105" s="350"/>
      <c r="Q105" s="350"/>
      <c r="R105" s="350"/>
      <c r="S105" s="350"/>
      <c r="T105" s="350"/>
      <c r="U105" s="350"/>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50"/>
      <c r="N106" s="350"/>
      <c r="O106" s="350"/>
      <c r="P106" s="350"/>
      <c r="Q106" s="350"/>
      <c r="R106" s="350"/>
      <c r="S106" s="350"/>
      <c r="T106" s="350"/>
      <c r="U106" s="350"/>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50"/>
      <c r="N107" s="350"/>
      <c r="O107" s="350"/>
      <c r="P107" s="350"/>
      <c r="Q107" s="350"/>
      <c r="R107" s="350"/>
      <c r="S107" s="350"/>
      <c r="T107" s="350"/>
      <c r="U107" s="350"/>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50"/>
      <c r="N108" s="350"/>
      <c r="O108" s="350"/>
      <c r="P108" s="350"/>
      <c r="Q108" s="350"/>
      <c r="R108" s="350"/>
      <c r="S108" s="350"/>
      <c r="T108" s="350"/>
      <c r="U108" s="350"/>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50"/>
      <c r="N109" s="350"/>
      <c r="O109" s="350"/>
      <c r="P109" s="350"/>
      <c r="Q109" s="350"/>
      <c r="R109" s="350"/>
      <c r="S109" s="350"/>
      <c r="T109" s="350"/>
      <c r="U109" s="350"/>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50"/>
      <c r="N110" s="350"/>
      <c r="O110" s="350"/>
      <c r="P110" s="350"/>
      <c r="Q110" s="350"/>
      <c r="R110" s="350"/>
      <c r="S110" s="350"/>
      <c r="T110" s="350"/>
      <c r="U110" s="350"/>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50"/>
      <c r="N111" s="350"/>
      <c r="O111" s="350"/>
      <c r="P111" s="350"/>
      <c r="Q111" s="350"/>
      <c r="R111" s="350"/>
      <c r="S111" s="350"/>
      <c r="T111" s="350"/>
      <c r="U111" s="350"/>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50"/>
      <c r="N112" s="350"/>
      <c r="O112" s="350"/>
      <c r="P112" s="350"/>
      <c r="Q112" s="350"/>
      <c r="R112" s="350"/>
      <c r="S112" s="350"/>
      <c r="T112" s="350"/>
      <c r="U112" s="350"/>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50"/>
      <c r="N113" s="350"/>
      <c r="O113" s="350"/>
      <c r="P113" s="350"/>
      <c r="Q113" s="350"/>
      <c r="R113" s="350"/>
      <c r="S113" s="350"/>
      <c r="T113" s="350"/>
      <c r="U113" s="350"/>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50"/>
      <c r="N114" s="350"/>
      <c r="O114" s="350"/>
      <c r="P114" s="350"/>
      <c r="Q114" s="350"/>
      <c r="R114" s="350"/>
      <c r="S114" s="350"/>
      <c r="T114" s="350"/>
      <c r="U114" s="350"/>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180"/>
      <c r="N115" s="180"/>
      <c r="O115" s="180"/>
      <c r="P115" s="180"/>
      <c r="Q115" s="180"/>
      <c r="R115" s="180"/>
      <c r="S115" s="180"/>
      <c r="T115" s="180"/>
      <c r="U115" s="180"/>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50"/>
      <c r="N116" s="350"/>
      <c r="O116" s="350"/>
      <c r="P116" s="350"/>
      <c r="Q116" s="350"/>
      <c r="R116" s="350"/>
      <c r="S116" s="350"/>
      <c r="T116" s="350"/>
      <c r="U116" s="350"/>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50"/>
      <c r="N117" s="350"/>
      <c r="O117" s="350"/>
      <c r="P117" s="350"/>
      <c r="Q117" s="350"/>
      <c r="R117" s="350"/>
      <c r="S117" s="350"/>
      <c r="T117" s="350"/>
      <c r="U117" s="350"/>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9A00A3-00B1-484C-AFB9-00BD00BE0060}">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26" operator="equal" id="{00AD00FF-00E2-4F44-ABEC-004F00A20081}">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1F0004-00B6-4811-AFA9-00F00058006D}">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3" operator="equal" id="{00590054-0050-42F8-9ECB-00C3002E00A9}">
            <xm:f>"c"</xm:f>
            <x14:dxf>
              <fill>
                <patternFill patternType="solid">
                  <fgColor rgb="FFB7E1CD"/>
                  <bgColor rgb="FFB7E1CD"/>
                </patternFill>
              </fill>
            </x14:dxf>
          </x14:cfRule>
          <xm:sqref>F11:F117</xm:sqref>
        </x14:conditionalFormatting>
        <x14:conditionalFormatting xmlns:xm="http://schemas.microsoft.com/office/excel/2006/main">
          <x14:cfRule type="cellIs" priority="24" operator="equal" id="{004300F5-00CA-41C2-AF78-00270011000E}">
            <xm:f>"nc"</xm:f>
            <x14:dxf>
              <fill>
                <patternFill patternType="solid">
                  <fgColor rgb="FFF4C7C3"/>
                  <bgColor rgb="FFF4C7C3"/>
                </patternFill>
              </fill>
            </x14:dxf>
          </x14:cfRule>
          <xm:sqref>F11:F117</xm:sqref>
        </x14:conditionalFormatting>
        <x14:conditionalFormatting xmlns:xm="http://schemas.microsoft.com/office/excel/2006/main">
          <x14:cfRule type="cellIs" priority="25" operator="equal" id="{0094005E-006C-4527-B4CD-006C0045006C}">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AD00F5-0095-4E04-B847-0091004E00C4}">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170015-0048-4109-9163-00F400B800C4}">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9" operator="equal" id="{00730060-0068-4C07-8C70-0072003C005A}">
            <xm:f>"C"</xm:f>
            <x14:dxf>
              <fill>
                <patternFill patternType="solid">
                  <fgColor rgb="FFB7E1CD"/>
                  <bgColor rgb="FFB7E1CD"/>
                </patternFill>
              </fill>
            </x14:dxf>
          </x14:cfRule>
          <xm:sqref>O4:R4</xm:sqref>
        </x14:conditionalFormatting>
        <x14:conditionalFormatting xmlns:xm="http://schemas.microsoft.com/office/excel/2006/main">
          <x14:cfRule type="cellIs" priority="20" operator="equal" id="{00FC0068-0082-4038-A266-002400CC00AD}">
            <xm:f>"NC"</xm:f>
            <x14:dxf>
              <fill>
                <patternFill patternType="solid">
                  <fgColor rgb="FFF4C7C3"/>
                  <bgColor rgb="FFF4C7C3"/>
                </patternFill>
              </fill>
            </x14:dxf>
          </x14:cfRule>
          <xm:sqref>O4:R4</xm:sqref>
        </x14:conditionalFormatting>
        <x14:conditionalFormatting xmlns:xm="http://schemas.microsoft.com/office/excel/2006/main">
          <x14:cfRule type="cellIs" priority="21" operator="equal" id="{00520082-00C7-4C8E-9AEF-00D200F900D0}">
            <xm:f>"NA"</xm:f>
            <x14:dxf>
              <fill>
                <patternFill patternType="solid">
                  <fgColor rgb="FFFCE8B2"/>
                  <bgColor rgb="FFFCE8B2"/>
                </patternFill>
              </fill>
            </x14:dxf>
          </x14:cfRule>
          <xm:sqref>O4:R4</xm:sqref>
        </x14:conditionalFormatting>
        <x14:conditionalFormatting xmlns:xm="http://schemas.microsoft.com/office/excel/2006/main">
          <x14:cfRule type="cellIs" priority="22" operator="equal" id="{001900A0-0024-40BF-B952-000F0076007F}">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2700DB-0095-4B7A-9486-003500120061}" type="list" allowBlank="1" errorStyle="stop" imeMode="noControl" operator="between" showDropDown="0" showErrorMessage="1" showInputMessage="0">
          <x14:formula1>
            <xm:f>"nt,na,c"</xm:f>
          </x14:formula1>
          <xm:sqref>F54:F55</xm:sqref>
        </x14:dataValidation>
        <x14:dataValidation xr:uid="{00510097-0063-4A81-BB7A-00FB00FF0062}" type="list" allowBlank="1" errorStyle="stop" imeMode="noControl" operator="between" showDropDown="0" showErrorMessage="1" showInputMessage="0">
          <x14:formula1>
            <xm:f>"nt,na,c,nc"</xm:f>
          </x14:formula1>
          <xm:sqref>F12:F53 F56:F117</xm:sqref>
        </x14:dataValidation>
        <x14:dataValidation xr:uid="{00AF003D-00A8-4730-96EB-00260069005C}" type="list" allowBlank="1" errorStyle="stop" imeMode="noControl" operator="between" showDropDown="0" showErrorMessage="0" showInputMessage="0">
          <x14:formula1>
            <xm:f>"d"</xm:f>
          </x14:formula1>
          <xm:sqref>G12:G117</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441406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6.5" customHeight="1">
      <c r="A2" s="308"/>
      <c r="B2" s="309" t="str">
        <f>F4</f>
        <v>P13</v>
      </c>
      <c r="C2" s="310">
        <f>Echantillon!C25</f>
        <v>0</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HYPERLINK(Echantillon!D25)</f>
        <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Echantillon!B25</f>
        <v>P13</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45">O5+P5</f>
        <v>0</v>
      </c>
      <c r="T5" s="329" t="str">
        <f t="shared" ref="T5:T7" si="146">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45"/>
        <v>0</v>
      </c>
      <c r="T6" s="329" t="str">
        <f t="shared" si="146"/>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45"/>
        <v>0</v>
      </c>
      <c r="T7" s="329" t="str">
        <f t="shared" si="146"/>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47">SUM(O5:O7)</f>
        <v>0</v>
      </c>
      <c r="P8" s="332">
        <f t="shared" si="147"/>
        <v>0</v>
      </c>
      <c r="Q8" s="332">
        <f t="shared" si="147"/>
        <v>0</v>
      </c>
      <c r="R8" s="332">
        <f t="shared" si="147"/>
        <v>106</v>
      </c>
      <c r="S8" s="333">
        <f t="shared" si="147"/>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D200F6-00D8-4E71-81F7-0038004C001E}">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26" operator="equal" id="{0023008C-0015-4CC1-8A4F-003A002C00EA}">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4800E8-0055-4BEB-A574-00BE00880015}">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3" operator="equal" id="{00D4009D-0070-49B6-851B-0033000E00BE}">
            <xm:f>"c"</xm:f>
            <x14:dxf>
              <fill>
                <patternFill patternType="solid">
                  <fgColor rgb="FFB7E1CD"/>
                  <bgColor rgb="FFB7E1CD"/>
                </patternFill>
              </fill>
            </x14:dxf>
          </x14:cfRule>
          <xm:sqref>F11:F117</xm:sqref>
        </x14:conditionalFormatting>
        <x14:conditionalFormatting xmlns:xm="http://schemas.microsoft.com/office/excel/2006/main">
          <x14:cfRule type="cellIs" priority="24" operator="equal" id="{00980000-00A8-41AD-AFDE-00B200D500BD}">
            <xm:f>"nc"</xm:f>
            <x14:dxf>
              <fill>
                <patternFill patternType="solid">
                  <fgColor rgb="FFF4C7C3"/>
                  <bgColor rgb="FFF4C7C3"/>
                </patternFill>
              </fill>
            </x14:dxf>
          </x14:cfRule>
          <xm:sqref>F11:F117</xm:sqref>
        </x14:conditionalFormatting>
        <x14:conditionalFormatting xmlns:xm="http://schemas.microsoft.com/office/excel/2006/main">
          <x14:cfRule type="cellIs" priority="25" operator="equal" id="{006400B9-0089-4C4F-A14A-00FD003A00D4}">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8A0045-00E3-4BCC-A1EA-00FB00770011}">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A5007B-0016-47E8-959A-0078007800F1}">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9" operator="equal" id="{00AA0031-00D3-4BD6-B899-00D3002D00EB}">
            <xm:f>"C"</xm:f>
            <x14:dxf>
              <fill>
                <patternFill patternType="solid">
                  <fgColor rgb="FFB7E1CD"/>
                  <bgColor rgb="FFB7E1CD"/>
                </patternFill>
              </fill>
            </x14:dxf>
          </x14:cfRule>
          <xm:sqref>O4:R4</xm:sqref>
        </x14:conditionalFormatting>
        <x14:conditionalFormatting xmlns:xm="http://schemas.microsoft.com/office/excel/2006/main">
          <x14:cfRule type="cellIs" priority="20" operator="equal" id="{00C900C1-00FA-4AB7-B7D9-0040002E000D}">
            <xm:f>"NC"</xm:f>
            <x14:dxf>
              <fill>
                <patternFill patternType="solid">
                  <fgColor rgb="FFF4C7C3"/>
                  <bgColor rgb="FFF4C7C3"/>
                </patternFill>
              </fill>
            </x14:dxf>
          </x14:cfRule>
          <xm:sqref>O4:R4</xm:sqref>
        </x14:conditionalFormatting>
        <x14:conditionalFormatting xmlns:xm="http://schemas.microsoft.com/office/excel/2006/main">
          <x14:cfRule type="cellIs" priority="21" operator="equal" id="{009000C8-000B-409F-ACDD-00C600BC0071}">
            <xm:f>"NA"</xm:f>
            <x14:dxf>
              <fill>
                <patternFill patternType="solid">
                  <fgColor rgb="FFFCE8B2"/>
                  <bgColor rgb="FFFCE8B2"/>
                </patternFill>
              </fill>
            </x14:dxf>
          </x14:cfRule>
          <xm:sqref>O4:R4</xm:sqref>
        </x14:conditionalFormatting>
        <x14:conditionalFormatting xmlns:xm="http://schemas.microsoft.com/office/excel/2006/main">
          <x14:cfRule type="cellIs" priority="22" operator="equal" id="{00420011-00B3-4157-AFD5-003700410083}">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C50061-000C-4BB8-B04E-00DB00E400E0}" type="list" allowBlank="1" errorStyle="stop" imeMode="noControl" operator="between" showDropDown="0" showErrorMessage="1" showInputMessage="0">
          <x14:formula1>
            <xm:f>"nt,na,c"</xm:f>
          </x14:formula1>
          <xm:sqref>F54:F55</xm:sqref>
        </x14:dataValidation>
        <x14:dataValidation xr:uid="{000D00BB-00E4-449B-A438-002200A1003A}" type="list" allowBlank="1" errorStyle="stop" imeMode="noControl" operator="between" showDropDown="0" showErrorMessage="1" showInputMessage="0">
          <x14:formula1>
            <xm:f>"nt,na,c,nc"</xm:f>
          </x14:formula1>
          <xm:sqref>F12:F53 F56:F117</xm:sqref>
        </x14:dataValidation>
        <x14:dataValidation xr:uid="{000F00D0-0013-4C8C-B6DF-004B008100A0}" type="list" allowBlank="1" errorStyle="stop" imeMode="noControl" operator="between" showDropDown="0" showErrorMessage="0" showInputMessage="0">
          <x14:formula1>
            <xm:f>"d"</xm:f>
          </x14:formula1>
          <xm:sqref>G12:G117</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66406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6.10937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6.5" customHeight="1">
      <c r="A2" s="308"/>
      <c r="B2" s="309" t="str">
        <f>F4</f>
        <v>P14</v>
      </c>
      <c r="C2" s="310">
        <f>Echantillon!C26</f>
        <v>0</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HYPERLINK(Echantillon!D26)</f>
        <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Echantillon!B26</f>
        <v>P14</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48">O5+P5</f>
        <v>0</v>
      </c>
      <c r="T5" s="329" t="str">
        <f t="shared" ref="T5:T7" si="149">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48"/>
        <v>0</v>
      </c>
      <c r="T6" s="329" t="str">
        <f t="shared" si="149"/>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48"/>
        <v>0</v>
      </c>
      <c r="T7" s="329" t="str">
        <f t="shared" si="149"/>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50">SUM(O5:O7)</f>
        <v>0</v>
      </c>
      <c r="P8" s="332">
        <f t="shared" si="150"/>
        <v>0</v>
      </c>
      <c r="Q8" s="332">
        <f t="shared" si="150"/>
        <v>0</v>
      </c>
      <c r="R8" s="332">
        <f t="shared" si="150"/>
        <v>106</v>
      </c>
      <c r="S8" s="333">
        <f t="shared" si="150"/>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9B00EE-008B-4FBB-9061-007A00080054}">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26" operator="equal" id="{001000ED-00B3-4CD6-8D6D-005200C90070}">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9400FD-00BD-42F4-B32B-000200100054}">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3" operator="equal" id="{00B000D9-00A5-475B-82BD-00D40048003E}">
            <xm:f>"c"</xm:f>
            <x14:dxf>
              <fill>
                <patternFill patternType="solid">
                  <fgColor rgb="FFB7E1CD"/>
                  <bgColor rgb="FFB7E1CD"/>
                </patternFill>
              </fill>
            </x14:dxf>
          </x14:cfRule>
          <xm:sqref>F11:F117</xm:sqref>
        </x14:conditionalFormatting>
        <x14:conditionalFormatting xmlns:xm="http://schemas.microsoft.com/office/excel/2006/main">
          <x14:cfRule type="cellIs" priority="24" operator="equal" id="{004F0003-0049-4DDF-A591-005B005400AD}">
            <xm:f>"nc"</xm:f>
            <x14:dxf>
              <fill>
                <patternFill patternType="solid">
                  <fgColor rgb="FFF4C7C3"/>
                  <bgColor rgb="FFF4C7C3"/>
                </patternFill>
              </fill>
            </x14:dxf>
          </x14:cfRule>
          <xm:sqref>F11:F117</xm:sqref>
        </x14:conditionalFormatting>
        <x14:conditionalFormatting xmlns:xm="http://schemas.microsoft.com/office/excel/2006/main">
          <x14:cfRule type="cellIs" priority="25" operator="equal" id="{005D00F9-0065-4608-AFF7-007700550013}">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F800FD-004A-4FB9-AF52-004D00FC0075}">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24009D-009C-4977-B661-00C200D20092}">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9" operator="equal" id="{0055001F-008F-4442-B4B8-008C00F900F0}">
            <xm:f>"C"</xm:f>
            <x14:dxf>
              <fill>
                <patternFill patternType="solid">
                  <fgColor rgb="FFB7E1CD"/>
                  <bgColor rgb="FFB7E1CD"/>
                </patternFill>
              </fill>
            </x14:dxf>
          </x14:cfRule>
          <xm:sqref>O4:R4</xm:sqref>
        </x14:conditionalFormatting>
        <x14:conditionalFormatting xmlns:xm="http://schemas.microsoft.com/office/excel/2006/main">
          <x14:cfRule type="cellIs" priority="20" operator="equal" id="{0070004A-0038-4BFB-88B2-003E009600E5}">
            <xm:f>"NC"</xm:f>
            <x14:dxf>
              <fill>
                <patternFill patternType="solid">
                  <fgColor rgb="FFF4C7C3"/>
                  <bgColor rgb="FFF4C7C3"/>
                </patternFill>
              </fill>
            </x14:dxf>
          </x14:cfRule>
          <xm:sqref>O4:R4</xm:sqref>
        </x14:conditionalFormatting>
        <x14:conditionalFormatting xmlns:xm="http://schemas.microsoft.com/office/excel/2006/main">
          <x14:cfRule type="cellIs" priority="21" operator="equal" id="{007300E5-00D7-43E1-A2E2-00D900970034}">
            <xm:f>"NA"</xm:f>
            <x14:dxf>
              <fill>
                <patternFill patternType="solid">
                  <fgColor rgb="FFFCE8B2"/>
                  <bgColor rgb="FFFCE8B2"/>
                </patternFill>
              </fill>
            </x14:dxf>
          </x14:cfRule>
          <xm:sqref>O4:R4</xm:sqref>
        </x14:conditionalFormatting>
        <x14:conditionalFormatting xmlns:xm="http://schemas.microsoft.com/office/excel/2006/main">
          <x14:cfRule type="cellIs" priority="22" operator="equal" id="{00340044-00FE-4044-8488-006100A800A9}">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44008F-0022-475F-A42D-000300D000F7}" type="list" allowBlank="1" errorStyle="stop" imeMode="noControl" operator="between" showDropDown="0" showErrorMessage="1" showInputMessage="0">
          <x14:formula1>
            <xm:f>"nt,na,c"</xm:f>
          </x14:formula1>
          <xm:sqref>F54:F55</xm:sqref>
        </x14:dataValidation>
        <x14:dataValidation xr:uid="{003A0025-007C-4C06-9CF1-003200CE00B9}" type="list" allowBlank="1" errorStyle="stop" imeMode="noControl" operator="between" showDropDown="0" showErrorMessage="1" showInputMessage="0">
          <x14:formula1>
            <xm:f>"nt,na,c,nc"</xm:f>
          </x14:formula1>
          <xm:sqref>F12:F53 F56:F117</xm:sqref>
        </x14:dataValidation>
        <x14:dataValidation xr:uid="{007E0069-000D-4FD5-A511-002700FE0014}" type="list" allowBlank="1" errorStyle="stop" imeMode="noControl" operator="between" showDropDown="0" showErrorMessage="0" showInputMessage="0">
          <x14:formula1>
            <xm:f>"d"</xm:f>
          </x14:formula1>
          <xm:sqref>G12:G117</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10937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9.33203125"/>
  </cols>
  <sheetData>
    <row r="1" ht="0.75" customHeight="1">
      <c r="A1" s="305"/>
      <c r="B1" s="306"/>
      <c r="C1" s="306"/>
      <c r="D1" s="306"/>
      <c r="E1" s="306"/>
      <c r="F1" s="306"/>
      <c r="G1" s="306"/>
      <c r="H1" s="306"/>
      <c r="I1" s="306"/>
      <c r="J1" s="306"/>
      <c r="K1" s="306"/>
      <c r="L1" s="306"/>
      <c r="M1" s="306"/>
      <c r="N1" s="306"/>
      <c r="O1" s="306"/>
      <c r="P1" s="306"/>
      <c r="Q1" s="306"/>
      <c r="R1" s="306"/>
      <c r="S1" s="306"/>
      <c r="T1" s="306"/>
      <c r="U1" s="306"/>
    </row>
    <row r="2" ht="16.5" customHeight="1">
      <c r="A2" s="308"/>
      <c r="B2" s="309" t="str">
        <f>F4</f>
        <v>P15</v>
      </c>
      <c r="C2" s="310">
        <f>Echantillon!C27</f>
        <v>0</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HYPERLINK(Echantillon!D27)</f>
        <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Echantillon!B27</f>
        <v>P15</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51">O5+P5</f>
        <v>0</v>
      </c>
      <c r="T5" s="329" t="str">
        <f t="shared" ref="T5:T7" si="152">IF(S5&gt;0,O5/S5,"-")</f>
        <v>-</v>
      </c>
      <c r="U5" s="330" t="str">
        <f>T5</f>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51"/>
        <v>0</v>
      </c>
      <c r="T6" s="329" t="str">
        <f t="shared" si="152"/>
        <v>-</v>
      </c>
      <c r="U6" s="53" t="str">
        <f>IF(S6&gt;0,SUM(O5:O6)/SUM(S5:S6),"-")</f>
        <v>-</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51"/>
        <v>0</v>
      </c>
      <c r="T7" s="329" t="str">
        <f t="shared" si="152"/>
        <v>-</v>
      </c>
      <c r="U7" s="330" t="str">
        <f>IF(S7&gt;0,SUM(O5:O7)/SUM(S5:S7),"-")</f>
        <v>-</v>
      </c>
    </row>
    <row r="8" ht="16.5" customHeight="1">
      <c r="A8" s="305"/>
      <c r="B8" s="40"/>
      <c r="C8" s="40"/>
      <c r="D8" s="40"/>
      <c r="E8" s="319" t="s">
        <v>134</v>
      </c>
      <c r="F8" s="319">
        <f>COUNTIF(F12:F117,"nt")</f>
        <v>106</v>
      </c>
      <c r="G8" s="40"/>
      <c r="H8" s="40"/>
      <c r="I8" s="40"/>
      <c r="J8" s="40"/>
      <c r="K8" s="40"/>
      <c r="L8" s="40"/>
      <c r="M8" s="306"/>
      <c r="N8" s="331" t="s">
        <v>476</v>
      </c>
      <c r="O8" s="332">
        <f t="shared" ref="O8:S8" si="153">SUM(O5:O7)</f>
        <v>0</v>
      </c>
      <c r="P8" s="332">
        <f t="shared" si="153"/>
        <v>0</v>
      </c>
      <c r="Q8" s="332">
        <f t="shared" si="153"/>
        <v>0</v>
      </c>
      <c r="R8" s="332">
        <f t="shared" si="153"/>
        <v>106</v>
      </c>
      <c r="S8" s="333">
        <f t="shared" si="153"/>
        <v>0</v>
      </c>
      <c r="T8" s="329"/>
      <c r="U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C0002D-00E2-4CC8-B99F-009E00CA00B5}">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26" operator="equal" id="{000C0056-0089-4853-A4F9-00FA003000B2}">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190097-00E5-4105-B684-00C000880057}">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3" operator="equal" id="{00810038-0077-47CC-9F3C-000E00BF00E4}">
            <xm:f>"c"</xm:f>
            <x14:dxf>
              <fill>
                <patternFill patternType="solid">
                  <fgColor rgb="FFB7E1CD"/>
                  <bgColor rgb="FFB7E1CD"/>
                </patternFill>
              </fill>
            </x14:dxf>
          </x14:cfRule>
          <xm:sqref>F11:F117</xm:sqref>
        </x14:conditionalFormatting>
        <x14:conditionalFormatting xmlns:xm="http://schemas.microsoft.com/office/excel/2006/main">
          <x14:cfRule type="cellIs" priority="24" operator="equal" id="{006B00CA-00A7-4BB9-A235-007A00D60041}">
            <xm:f>"nc"</xm:f>
            <x14:dxf>
              <fill>
                <patternFill patternType="solid">
                  <fgColor rgb="FFF4C7C3"/>
                  <bgColor rgb="FFF4C7C3"/>
                </patternFill>
              </fill>
            </x14:dxf>
          </x14:cfRule>
          <xm:sqref>F11:F117</xm:sqref>
        </x14:conditionalFormatting>
        <x14:conditionalFormatting xmlns:xm="http://schemas.microsoft.com/office/excel/2006/main">
          <x14:cfRule type="cellIs" priority="25" operator="equal" id="{00A50036-00D4-424D-9EB1-007D00C400D7}">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C0007A-009A-49DC-BB9C-000200F7005C}">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4200A6-00B2-4300-8D51-007A00890059}">
            <xm:f>"NT"</xm:f>
            <x14:dxf>
              <font>
                <color indexed="65"/>
              </font>
              <fill>
                <patternFill patternType="solid">
                  <fgColor rgb="FF757575"/>
                  <bgColor rgb="FF757575"/>
                </patternFill>
              </fill>
            </x14:dxf>
          </x14:cfRule>
          <xm:sqref>O4:R4</xm:sqref>
        </x14:conditionalFormatting>
        <x14:conditionalFormatting xmlns:xm="http://schemas.microsoft.com/office/excel/2006/main">
          <x14:cfRule type="cellIs" priority="19" operator="equal" id="{009E00AD-0016-46C7-9EE5-004C00200088}">
            <xm:f>"C"</xm:f>
            <x14:dxf>
              <fill>
                <patternFill patternType="solid">
                  <fgColor rgb="FFB7E1CD"/>
                  <bgColor rgb="FFB7E1CD"/>
                </patternFill>
              </fill>
            </x14:dxf>
          </x14:cfRule>
          <xm:sqref>O4:R4</xm:sqref>
        </x14:conditionalFormatting>
        <x14:conditionalFormatting xmlns:xm="http://schemas.microsoft.com/office/excel/2006/main">
          <x14:cfRule type="cellIs" priority="20" operator="equal" id="{005B00CC-00FF-48FE-97AE-00C9002A00DA}">
            <xm:f>"NC"</xm:f>
            <x14:dxf>
              <fill>
                <patternFill patternType="solid">
                  <fgColor rgb="FFF4C7C3"/>
                  <bgColor rgb="FFF4C7C3"/>
                </patternFill>
              </fill>
            </x14:dxf>
          </x14:cfRule>
          <xm:sqref>O4:R4</xm:sqref>
        </x14:conditionalFormatting>
        <x14:conditionalFormatting xmlns:xm="http://schemas.microsoft.com/office/excel/2006/main">
          <x14:cfRule type="cellIs" priority="21" operator="equal" id="{00C20093-0037-4369-823E-00BC00CF00F6}">
            <xm:f>"NA"</xm:f>
            <x14:dxf>
              <fill>
                <patternFill patternType="solid">
                  <fgColor rgb="FFFCE8B2"/>
                  <bgColor rgb="FFFCE8B2"/>
                </patternFill>
              </fill>
            </x14:dxf>
          </x14:cfRule>
          <xm:sqref>O4:R4</xm:sqref>
        </x14:conditionalFormatting>
        <x14:conditionalFormatting xmlns:xm="http://schemas.microsoft.com/office/excel/2006/main">
          <x14:cfRule type="cellIs" priority="22" operator="equal" id="{00480002-008D-4FBF-A461-00E7000D00C0}">
            <xm:f>"NT"</xm:f>
            <x14:dxf>
              <font/>
              <fill>
                <patternFill patternType="solid">
                  <fgColor indexed="65"/>
                  <bgColor indexed="6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3E0012-0036-4E64-AB44-0089004E00AD}" type="list" allowBlank="1" errorStyle="stop" imeMode="noControl" operator="between" showDropDown="0" showErrorMessage="1" showInputMessage="0">
          <x14:formula1>
            <xm:f>"nt,na,c"</xm:f>
          </x14:formula1>
          <xm:sqref>F54:F55</xm:sqref>
        </x14:dataValidation>
        <x14:dataValidation xr:uid="{00D100BA-0032-42DB-9967-006600DB0061}" type="list" allowBlank="1" errorStyle="stop" imeMode="noControl" operator="between" showDropDown="0" showErrorMessage="1" showInputMessage="0">
          <x14:formula1>
            <xm:f>"nt,na,c,nc"</xm:f>
          </x14:formula1>
          <xm:sqref>F12:F53 F56:F117</xm:sqref>
        </x14:dataValidation>
        <x14:dataValidation xr:uid="{006E002C-0038-49AE-8A70-00A400770001}" type="list" allowBlank="1" errorStyle="stop" imeMode="noControl" operator="between" showDropDown="0" showErrorMessage="0" showInputMessage="0">
          <x14:formula1>
            <xm:f>"d"</xm:f>
          </x14:formula1>
          <xm:sqref>G12:G117</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441406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9.33203125"/>
    <col customWidth="1" min="22" max="22" width="16.33203125"/>
  </cols>
  <sheetData>
    <row r="1" ht="0.75" customHeight="1">
      <c r="A1" s="305"/>
      <c r="B1" s="306"/>
      <c r="C1" s="306"/>
      <c r="D1" s="306"/>
      <c r="E1" s="306"/>
      <c r="F1" s="306"/>
      <c r="G1" s="306"/>
      <c r="H1" s="306"/>
      <c r="I1" s="306"/>
      <c r="J1" s="306"/>
      <c r="K1" s="306"/>
      <c r="L1" s="306"/>
      <c r="M1" s="306"/>
      <c r="N1" s="306"/>
      <c r="O1" s="306"/>
      <c r="P1" s="306"/>
      <c r="Q1" s="306"/>
      <c r="R1" s="306"/>
      <c r="S1" s="306"/>
      <c r="T1" s="306"/>
      <c r="U1" s="306"/>
      <c r="V1" s="306"/>
    </row>
    <row r="2" ht="16.5" customHeight="1">
      <c r="A2" s="308"/>
      <c r="B2" s="309" t="str">
        <f>F4</f>
        <v>P16</v>
      </c>
      <c r="C2" s="310">
        <f>Echantillon!C28</f>
        <v>0</v>
      </c>
      <c r="D2" s="311"/>
      <c r="E2" s="311"/>
      <c r="F2" s="312"/>
      <c r="G2" s="313"/>
      <c r="H2" s="313"/>
      <c r="I2" s="313"/>
      <c r="J2" s="313"/>
      <c r="K2" s="314"/>
      <c r="L2" s="314"/>
      <c r="M2" s="315"/>
      <c r="N2" s="315"/>
      <c r="O2" s="306"/>
      <c r="P2" s="306"/>
      <c r="Q2" s="306"/>
      <c r="R2" s="306"/>
      <c r="S2" s="306"/>
      <c r="T2" s="306"/>
      <c r="U2" s="306"/>
      <c r="V2" s="306"/>
    </row>
    <row r="3" ht="18.75" customHeight="1">
      <c r="A3" s="308"/>
      <c r="B3" s="309" t="s">
        <v>468</v>
      </c>
      <c r="C3" s="316" t="str">
        <f>HYPERLINK(Echantillon!D28)</f>
        <v/>
      </c>
      <c r="D3" s="56"/>
      <c r="E3" s="56"/>
      <c r="F3" s="56"/>
      <c r="G3" s="313"/>
      <c r="H3" s="313"/>
      <c r="I3" s="313"/>
      <c r="J3" s="313"/>
      <c r="K3" s="313"/>
      <c r="L3" s="313"/>
      <c r="M3" s="306"/>
      <c r="N3" s="306"/>
      <c r="O3" s="306"/>
      <c r="P3" s="306"/>
      <c r="Q3" s="306"/>
      <c r="R3" s="306"/>
      <c r="S3" s="306"/>
      <c r="T3" s="306"/>
      <c r="U3" s="306"/>
      <c r="V3" s="306"/>
    </row>
    <row r="4" ht="16.5" customHeight="1">
      <c r="A4" s="305"/>
      <c r="B4" s="317" t="s">
        <v>125</v>
      </c>
      <c r="C4" s="318" t="s">
        <v>469</v>
      </c>
      <c r="D4" s="318" t="s">
        <v>128</v>
      </c>
      <c r="E4" s="319" t="s">
        <v>129</v>
      </c>
      <c r="F4" s="319" t="str">
        <f>Echantillon!B28</f>
        <v>P16</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54">O5+P5</f>
        <v>0</v>
      </c>
      <c r="T5" s="329" t="str">
        <f t="shared" ref="T5:T7" si="155">IF(S5&gt;0,O5/S5,"-")</f>
        <v>-</v>
      </c>
      <c r="U5" s="330" t="str">
        <f t="shared" ref="U5:V5" si="156">T5</f>
        <v>-</v>
      </c>
      <c r="V5" s="330" t="str">
        <f t="shared" si="156"/>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54"/>
        <v>0</v>
      </c>
      <c r="T6" s="329" t="str">
        <f t="shared" si="155"/>
        <v>-</v>
      </c>
      <c r="U6" s="53" t="str">
        <f t="shared" ref="U6:V6" si="157">IF(S6&gt;0,SUM(O5:O6)/SUM(S5:S6),"-")</f>
        <v>-</v>
      </c>
      <c r="V6" s="53" t="e">
        <f t="shared" si="157"/>
        <v>#DIV/0!</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54"/>
        <v>0</v>
      </c>
      <c r="T7" s="329" t="str">
        <f t="shared" si="155"/>
        <v>-</v>
      </c>
      <c r="U7" s="330" t="str">
        <f t="shared" ref="U7:V7" si="158">IF(S7&gt;0,SUM(O5:O7)/SUM(S5:S7),"-")</f>
        <v>-</v>
      </c>
      <c r="V7" s="330" t="e">
        <f t="shared" si="158"/>
        <v>#DIV/0!</v>
      </c>
    </row>
    <row r="8" ht="16.5" customHeight="1">
      <c r="A8" s="305"/>
      <c r="B8" s="40"/>
      <c r="C8" s="40"/>
      <c r="D8" s="40"/>
      <c r="E8" s="319" t="s">
        <v>134</v>
      </c>
      <c r="F8" s="319">
        <f>COUNTIF(F12:F117,"nt")</f>
        <v>106</v>
      </c>
      <c r="G8" s="40"/>
      <c r="H8" s="40"/>
      <c r="I8" s="40"/>
      <c r="J8" s="40"/>
      <c r="K8" s="40"/>
      <c r="L8" s="40"/>
      <c r="M8" s="306"/>
      <c r="N8" s="331" t="s">
        <v>476</v>
      </c>
      <c r="O8" s="332">
        <f t="shared" ref="O8:S8" si="159">SUM(O5:O7)</f>
        <v>0</v>
      </c>
      <c r="P8" s="332">
        <f t="shared" si="159"/>
        <v>0</v>
      </c>
      <c r="Q8" s="332">
        <f t="shared" si="159"/>
        <v>0</v>
      </c>
      <c r="R8" s="332">
        <f t="shared" si="159"/>
        <v>106</v>
      </c>
      <c r="S8" s="333">
        <f t="shared" si="159"/>
        <v>0</v>
      </c>
      <c r="T8" s="329"/>
      <c r="U8" s="327"/>
      <c r="V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c r="V11" s="306"/>
    </row>
    <row r="12" ht="62.25" customHeight="1">
      <c r="A12" s="337" t="s">
        <v>85</v>
      </c>
      <c r="B12" s="357" t="str">
        <f>Résultats!B13</f>
        <v>1.1</v>
      </c>
      <c r="C12" s="263" t="str">
        <f>Résultats!C13</f>
        <v>A</v>
      </c>
      <c r="D12" s="263" t="str">
        <f>Résultats!E13</f>
        <v>x</v>
      </c>
      <c r="E12" s="335"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c r="V12" s="306"/>
    </row>
    <row r="13" ht="62.25" customHeight="1">
      <c r="A13" s="40"/>
      <c r="B13" s="357" t="str">
        <f>Résultats!B14</f>
        <v>1.2</v>
      </c>
      <c r="C13" s="263" t="str">
        <f>Résultats!C14</f>
        <v>A</v>
      </c>
      <c r="D13" s="263">
        <f>Résultats!E14</f>
        <v>0</v>
      </c>
      <c r="E13" s="335"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c r="V13" s="306"/>
    </row>
    <row r="14" ht="62.25" customHeight="1">
      <c r="A14" s="40"/>
      <c r="B14" s="357" t="str">
        <f>Résultats!B15</f>
        <v>1.3</v>
      </c>
      <c r="C14" s="263" t="str">
        <f>Résultats!C15</f>
        <v>A</v>
      </c>
      <c r="D14" s="263">
        <f>Résultats!E15</f>
        <v>0</v>
      </c>
      <c r="E14" s="335"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c r="V14" s="306"/>
    </row>
    <row r="15" ht="62.25" customHeight="1">
      <c r="A15" s="40"/>
      <c r="B15" s="357" t="str">
        <f>Résultats!B16</f>
        <v>1.4</v>
      </c>
      <c r="C15" s="263" t="str">
        <f>Résultats!C16</f>
        <v>A</v>
      </c>
      <c r="D15" s="263">
        <f>Résultats!E16</f>
        <v>0</v>
      </c>
      <c r="E15" s="335"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c r="V15" s="306"/>
    </row>
    <row r="16" ht="62.25" customHeight="1">
      <c r="A16" s="40"/>
      <c r="B16" s="357" t="str">
        <f>Résultats!B17</f>
        <v>1.5</v>
      </c>
      <c r="C16" s="263" t="str">
        <f>Résultats!C17</f>
        <v>A</v>
      </c>
      <c r="D16" s="263">
        <f>Résultats!E17</f>
        <v>0</v>
      </c>
      <c r="E16" s="335"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c r="V16" s="306"/>
    </row>
    <row r="17" ht="62.25" customHeight="1">
      <c r="A17" s="40"/>
      <c r="B17" s="357" t="str">
        <f>Résultats!B18</f>
        <v>1.6</v>
      </c>
      <c r="C17" s="263" t="str">
        <f>Résultats!C18</f>
        <v>A</v>
      </c>
      <c r="D17" s="263">
        <f>Résultats!E18</f>
        <v>0</v>
      </c>
      <c r="E17" s="335"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c r="V17" s="306"/>
    </row>
    <row r="18" ht="62.25" customHeight="1">
      <c r="A18" s="40"/>
      <c r="B18" s="357" t="str">
        <f>Résultats!B19</f>
        <v>1.7</v>
      </c>
      <c r="C18" s="263" t="str">
        <f>Résultats!C19</f>
        <v>A</v>
      </c>
      <c r="D18" s="263">
        <f>Résultats!E19</f>
        <v>0</v>
      </c>
      <c r="E18" s="335"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c r="V18" s="345"/>
    </row>
    <row r="19" ht="62.25" customHeight="1">
      <c r="A19" s="40"/>
      <c r="B19" s="357" t="str">
        <f>Résultats!B20</f>
        <v>1.8</v>
      </c>
      <c r="C19" s="263" t="str">
        <f>Résultats!C20</f>
        <v>AA</v>
      </c>
      <c r="D19" s="263">
        <f>Résultats!E20</f>
        <v>0</v>
      </c>
      <c r="E19" s="358"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c r="V19" s="306"/>
    </row>
    <row r="20" ht="62.25" customHeight="1">
      <c r="A20" s="49"/>
      <c r="B20" s="357" t="str">
        <f>Résultats!B21</f>
        <v>1.9</v>
      </c>
      <c r="C20" s="263" t="str">
        <f>Résultats!C21</f>
        <v>A</v>
      </c>
      <c r="D20" s="263">
        <f>Résultats!E21</f>
        <v>0</v>
      </c>
      <c r="E20" s="335"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c r="V20" s="306"/>
    </row>
    <row r="21" ht="62.25" customHeight="1">
      <c r="A21" s="337" t="s">
        <v>86</v>
      </c>
      <c r="B21" s="357" t="str">
        <f>Résultats!B22</f>
        <v>2.1</v>
      </c>
      <c r="C21" s="263" t="str">
        <f>Résultats!C22</f>
        <v>A</v>
      </c>
      <c r="D21" s="263">
        <f>Résultats!E22</f>
        <v>0</v>
      </c>
      <c r="E21" s="335"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c r="V21" s="306"/>
    </row>
    <row r="22" ht="62.25" customHeight="1">
      <c r="A22" s="49"/>
      <c r="B22" s="357" t="str">
        <f>Résultats!B23</f>
        <v>2.2</v>
      </c>
      <c r="C22" s="263" t="str">
        <f>Résultats!C23</f>
        <v>A</v>
      </c>
      <c r="D22" s="263">
        <f>Résultats!E23</f>
        <v>0</v>
      </c>
      <c r="E22" s="335"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c r="V22" s="306"/>
    </row>
    <row r="23" ht="62.25" customHeight="1">
      <c r="A23" s="337" t="s">
        <v>87</v>
      </c>
      <c r="B23" s="357" t="str">
        <f>Résultats!B24</f>
        <v>3.1</v>
      </c>
      <c r="C23" s="263" t="str">
        <f>Résultats!C24</f>
        <v>A</v>
      </c>
      <c r="D23" s="263" t="str">
        <f>Résultats!E24</f>
        <v>x</v>
      </c>
      <c r="E23" s="335"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c r="V23" s="306"/>
    </row>
    <row r="24" ht="62.25" customHeight="1">
      <c r="A24" s="40"/>
      <c r="B24" s="357" t="str">
        <f>Résultats!B25</f>
        <v>3.2</v>
      </c>
      <c r="C24" s="263" t="str">
        <f>Résultats!C25</f>
        <v>AA</v>
      </c>
      <c r="D24" s="263">
        <f>Résultats!E25</f>
        <v>0</v>
      </c>
      <c r="E24" s="335"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c r="V24" s="306"/>
    </row>
    <row r="25" ht="62.25" customHeight="1">
      <c r="A25" s="49"/>
      <c r="B25" s="357" t="str">
        <f>Résultats!B26</f>
        <v>3.3</v>
      </c>
      <c r="C25" s="263" t="str">
        <f>Résultats!C26</f>
        <v>AA</v>
      </c>
      <c r="D25" s="263">
        <f>Résultats!E26</f>
        <v>0</v>
      </c>
      <c r="E25" s="335"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c r="V25" s="306"/>
    </row>
    <row r="26" ht="62.25" customHeight="1">
      <c r="A26" s="337" t="s">
        <v>88</v>
      </c>
      <c r="B26" s="357" t="str">
        <f>Résultats!B27</f>
        <v>4.1</v>
      </c>
      <c r="C26" s="263" t="str">
        <f>Résultats!C27</f>
        <v>A</v>
      </c>
      <c r="D26" s="263" t="str">
        <f>Résultats!E27</f>
        <v>x</v>
      </c>
      <c r="E26" s="335"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c r="V26" s="306"/>
    </row>
    <row r="27" ht="62.25" customHeight="1">
      <c r="A27" s="40"/>
      <c r="B27" s="357" t="str">
        <f>Résultats!B28</f>
        <v>4.2</v>
      </c>
      <c r="C27" s="263" t="str">
        <f>Résultats!C28</f>
        <v>A</v>
      </c>
      <c r="D27" s="263">
        <f>Résultats!E28</f>
        <v>0</v>
      </c>
      <c r="E27" s="335"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c r="V27" s="306"/>
    </row>
    <row r="28" ht="62.25" customHeight="1">
      <c r="A28" s="40"/>
      <c r="B28" s="357" t="str">
        <f>Résultats!B29</f>
        <v>4.3</v>
      </c>
      <c r="C28" s="263" t="str">
        <f>Résultats!C29</f>
        <v>A</v>
      </c>
      <c r="D28" s="263">
        <f>Résultats!E29</f>
        <v>0</v>
      </c>
      <c r="E28" s="335"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c r="V28" s="306"/>
    </row>
    <row r="29" ht="62.25" customHeight="1">
      <c r="A29" s="40"/>
      <c r="B29" s="357" t="str">
        <f>Résultats!B30</f>
        <v>4.4</v>
      </c>
      <c r="C29" s="263" t="str">
        <f>Résultats!C30</f>
        <v>A</v>
      </c>
      <c r="D29" s="263">
        <f>Résultats!E30</f>
        <v>0</v>
      </c>
      <c r="E29" s="335"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c r="V29" s="306"/>
    </row>
    <row r="30" ht="62.25" customHeight="1">
      <c r="A30" s="40"/>
      <c r="B30" s="357" t="str">
        <f>Résultats!B31</f>
        <v>4.5</v>
      </c>
      <c r="C30" s="263" t="str">
        <f>Résultats!C31</f>
        <v>AA</v>
      </c>
      <c r="D30" s="263">
        <f>Résultats!E31</f>
        <v>0</v>
      </c>
      <c r="E30" s="335"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c r="V30" s="306"/>
    </row>
    <row r="31" ht="62.25" customHeight="1">
      <c r="A31" s="40"/>
      <c r="B31" s="357" t="str">
        <f>Résultats!B32</f>
        <v>4.6</v>
      </c>
      <c r="C31" s="263" t="str">
        <f>Résultats!C32</f>
        <v>AA</v>
      </c>
      <c r="D31" s="263">
        <f>Résultats!E32</f>
        <v>0</v>
      </c>
      <c r="E31" s="335"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c r="V31" s="306"/>
    </row>
    <row r="32" ht="62.25" customHeight="1">
      <c r="A32" s="40"/>
      <c r="B32" s="357" t="str">
        <f>Résultats!B33</f>
        <v>4.7</v>
      </c>
      <c r="C32" s="263" t="str">
        <f>Résultats!C33</f>
        <v>A</v>
      </c>
      <c r="D32" s="263">
        <f>Résultats!E33</f>
        <v>0</v>
      </c>
      <c r="E32" s="335"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c r="V32" s="306"/>
    </row>
    <row r="33" ht="62.25" customHeight="1">
      <c r="A33" s="40"/>
      <c r="B33" s="357" t="str">
        <f>Résultats!B34</f>
        <v>4.8</v>
      </c>
      <c r="C33" s="263" t="str">
        <f>Résultats!C34</f>
        <v>A</v>
      </c>
      <c r="D33" s="263">
        <f>Résultats!E34</f>
        <v>0</v>
      </c>
      <c r="E33" s="335"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c r="V33" s="306"/>
    </row>
    <row r="34" ht="62.25" customHeight="1">
      <c r="A34" s="40"/>
      <c r="B34" s="357" t="str">
        <f>Résultats!B35</f>
        <v>4.9</v>
      </c>
      <c r="C34" s="263" t="str">
        <f>Résultats!C35</f>
        <v>A</v>
      </c>
      <c r="D34" s="263">
        <f>Résultats!E35</f>
        <v>0</v>
      </c>
      <c r="E34" s="335"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c r="V34" s="306"/>
    </row>
    <row r="35" ht="62.25" customHeight="1">
      <c r="A35" s="40"/>
      <c r="B35" s="357" t="str">
        <f>Résultats!B36</f>
        <v>4.10</v>
      </c>
      <c r="C35" s="263" t="str">
        <f>Résultats!C36</f>
        <v>A</v>
      </c>
      <c r="D35" s="263" t="str">
        <f>Résultats!E36</f>
        <v>x</v>
      </c>
      <c r="E35" s="335"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c r="V35" s="306"/>
    </row>
    <row r="36" ht="62.25" customHeight="1">
      <c r="A36" s="40"/>
      <c r="B36" s="357" t="str">
        <f>Résultats!B37</f>
        <v>4.11</v>
      </c>
      <c r="C36" s="263" t="str">
        <f>Résultats!C37</f>
        <v>A</v>
      </c>
      <c r="D36" s="263">
        <f>Résultats!E37</f>
        <v>0</v>
      </c>
      <c r="E36" s="335"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c r="V36" s="306"/>
    </row>
    <row r="37" ht="62.25" customHeight="1">
      <c r="A37" s="40"/>
      <c r="B37" s="357" t="str">
        <f>Résultats!B38</f>
        <v>4.12</v>
      </c>
      <c r="C37" s="263" t="str">
        <f>Résultats!C38</f>
        <v>A</v>
      </c>
      <c r="D37" s="263">
        <f>Résultats!E38</f>
        <v>0</v>
      </c>
      <c r="E37" s="335"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c r="V37" s="306"/>
    </row>
    <row r="38" ht="62.25" customHeight="1">
      <c r="A38" s="49"/>
      <c r="B38" s="357" t="str">
        <f>Résultats!B39</f>
        <v>4.13</v>
      </c>
      <c r="C38" s="263" t="str">
        <f>Résultats!C39</f>
        <v>A</v>
      </c>
      <c r="D38" s="263">
        <f>Résultats!E39</f>
        <v>0</v>
      </c>
      <c r="E38" s="335"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c r="V38" s="306"/>
    </row>
    <row r="39" ht="62.25" customHeight="1">
      <c r="A39" s="337" t="s">
        <v>89</v>
      </c>
      <c r="B39" s="357" t="str">
        <f>Résultats!B40</f>
        <v>5.1</v>
      </c>
      <c r="C39" s="263" t="str">
        <f>Résultats!C40</f>
        <v>A</v>
      </c>
      <c r="D39" s="263">
        <f>Résultats!E40</f>
        <v>0</v>
      </c>
      <c r="E39" s="335"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c r="V39" s="306"/>
    </row>
    <row r="40" ht="62.25" customHeight="1">
      <c r="A40" s="40"/>
      <c r="B40" s="357" t="str">
        <f>Résultats!B41</f>
        <v>5.2</v>
      </c>
      <c r="C40" s="263" t="str">
        <f>Résultats!C41</f>
        <v>A</v>
      </c>
      <c r="D40" s="263">
        <f>Résultats!E41</f>
        <v>0</v>
      </c>
      <c r="E40" s="335"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c r="V40" s="306"/>
    </row>
    <row r="41" ht="62.25" customHeight="1">
      <c r="A41" s="40"/>
      <c r="B41" s="357" t="str">
        <f>Résultats!B42</f>
        <v>5.3</v>
      </c>
      <c r="C41" s="263" t="str">
        <f>Résultats!C42</f>
        <v>A</v>
      </c>
      <c r="D41" s="263" t="str">
        <f>Résultats!E42</f>
        <v>x</v>
      </c>
      <c r="E41" s="335"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c r="V41" s="306"/>
    </row>
    <row r="42" ht="62.25" customHeight="1">
      <c r="A42" s="40"/>
      <c r="B42" s="357" t="str">
        <f>Résultats!B43</f>
        <v>5.4</v>
      </c>
      <c r="C42" s="263" t="str">
        <f>Résultats!C43</f>
        <v>A</v>
      </c>
      <c r="D42" s="263">
        <f>Résultats!E43</f>
        <v>0</v>
      </c>
      <c r="E42" s="335"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c r="V42" s="306"/>
    </row>
    <row r="43" ht="62.25" customHeight="1">
      <c r="A43" s="40"/>
      <c r="B43" s="357" t="str">
        <f>Résultats!B44</f>
        <v>5.5</v>
      </c>
      <c r="C43" s="263" t="str">
        <f>Résultats!C44</f>
        <v>A</v>
      </c>
      <c r="D43" s="263">
        <f>Résultats!E44</f>
        <v>0</v>
      </c>
      <c r="E43" s="335"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c r="V43" s="306"/>
    </row>
    <row r="44" ht="62.25" customHeight="1">
      <c r="A44" s="40"/>
      <c r="B44" s="357" t="str">
        <f>Résultats!B45</f>
        <v>5.6</v>
      </c>
      <c r="C44" s="263" t="str">
        <f>Résultats!C45</f>
        <v>A</v>
      </c>
      <c r="D44" s="263">
        <f>Résultats!E45</f>
        <v>0</v>
      </c>
      <c r="E44" s="335"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c r="V44" s="306"/>
    </row>
    <row r="45" ht="62.25" customHeight="1">
      <c r="A45" s="40"/>
      <c r="B45" s="357" t="str">
        <f>Résultats!B46</f>
        <v>5.7</v>
      </c>
      <c r="C45" s="263" t="str">
        <f>Résultats!C46</f>
        <v>A</v>
      </c>
      <c r="D45" s="263" t="str">
        <f>Résultats!E46</f>
        <v>x</v>
      </c>
      <c r="E45" s="335"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c r="V45" s="306"/>
    </row>
    <row r="46" ht="62.25" customHeight="1">
      <c r="A46" s="49"/>
      <c r="B46" s="357" t="str">
        <f>Résultats!B47</f>
        <v>5.8</v>
      </c>
      <c r="C46" s="263" t="str">
        <f>Résultats!C47</f>
        <v>A</v>
      </c>
      <c r="D46" s="263">
        <f>Résultats!E47</f>
        <v>0</v>
      </c>
      <c r="E46" s="335"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c r="V46" s="306"/>
    </row>
    <row r="47" ht="62.25" customHeight="1">
      <c r="A47" s="337" t="s">
        <v>90</v>
      </c>
      <c r="B47" s="357" t="str">
        <f>Résultats!B48</f>
        <v>6.1</v>
      </c>
      <c r="C47" s="263" t="str">
        <f>Résultats!C48</f>
        <v>A</v>
      </c>
      <c r="D47" s="263" t="str">
        <f>Résultats!E48</f>
        <v>x</v>
      </c>
      <c r="E47" s="335"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c r="V47" s="306"/>
    </row>
    <row r="48" ht="62.25" customHeight="1">
      <c r="A48" s="49"/>
      <c r="B48" s="357" t="str">
        <f>Résultats!B49</f>
        <v>6.2</v>
      </c>
      <c r="C48" s="263" t="str">
        <f>Résultats!C49</f>
        <v>A</v>
      </c>
      <c r="D48" s="263" t="str">
        <f>Résultats!E49</f>
        <v>x</v>
      </c>
      <c r="E48" s="335"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c r="V48" s="306"/>
    </row>
    <row r="49" ht="62.25" customHeight="1">
      <c r="A49" s="337" t="s">
        <v>442</v>
      </c>
      <c r="B49" s="357" t="str">
        <f>Résultats!B50</f>
        <v>7.1</v>
      </c>
      <c r="C49" s="263" t="str">
        <f>Résultats!C50</f>
        <v>A</v>
      </c>
      <c r="D49" s="263" t="str">
        <f>Résultats!E50</f>
        <v>x</v>
      </c>
      <c r="E49" s="335"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c r="V49" s="306"/>
    </row>
    <row r="50" ht="62.25" customHeight="1">
      <c r="A50" s="40"/>
      <c r="B50" s="357" t="str">
        <f>Résultats!B51</f>
        <v>7.2</v>
      </c>
      <c r="C50" s="263" t="str">
        <f>Résultats!C51</f>
        <v>A</v>
      </c>
      <c r="D50" s="263">
        <f>Résultats!E51</f>
        <v>0</v>
      </c>
      <c r="E50" s="335"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c r="V50" s="306"/>
    </row>
    <row r="51" ht="62.25" customHeight="1">
      <c r="A51" s="40"/>
      <c r="B51" s="357" t="str">
        <f>Résultats!B52</f>
        <v>7.3</v>
      </c>
      <c r="C51" s="263" t="str">
        <f>Résultats!C52</f>
        <v>A</v>
      </c>
      <c r="D51" s="263" t="str">
        <f>Résultats!E52</f>
        <v>x</v>
      </c>
      <c r="E51" s="335"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c r="V51" s="306"/>
    </row>
    <row r="52" ht="62.25" customHeight="1">
      <c r="A52" s="40"/>
      <c r="B52" s="357" t="str">
        <f>Résultats!B53</f>
        <v>7.4</v>
      </c>
      <c r="C52" s="263" t="str">
        <f>Résultats!C53</f>
        <v>A</v>
      </c>
      <c r="D52" s="263">
        <f>Résultats!E53</f>
        <v>0</v>
      </c>
      <c r="E52" s="335"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c r="V52" s="306"/>
    </row>
    <row r="53" ht="62.25" customHeight="1">
      <c r="A53" s="49"/>
      <c r="B53" s="357" t="str">
        <f>Résultats!B54</f>
        <v>7.5</v>
      </c>
      <c r="C53" s="263" t="str">
        <f>Résultats!C54</f>
        <v>AA</v>
      </c>
      <c r="D53" s="263">
        <f>Résultats!E54</f>
        <v>0</v>
      </c>
      <c r="E53" s="335"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c r="V53" s="306"/>
    </row>
    <row r="54" ht="62.25" customHeight="1">
      <c r="A54" s="337" t="s">
        <v>443</v>
      </c>
      <c r="B54" s="357" t="str">
        <f>Résultats!B55</f>
        <v>8.1</v>
      </c>
      <c r="C54" s="263" t="str">
        <f>Résultats!C55</f>
        <v>A</v>
      </c>
      <c r="D54" s="263">
        <f>Résultats!E55</f>
        <v>0</v>
      </c>
      <c r="E54" s="335"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c r="V54" s="306"/>
    </row>
    <row r="55" ht="62.25" customHeight="1">
      <c r="A55" s="40"/>
      <c r="B55" s="357" t="str">
        <f>Résultats!B56</f>
        <v>8.2</v>
      </c>
      <c r="C55" s="263" t="str">
        <f>Résultats!C56</f>
        <v>A</v>
      </c>
      <c r="D55" s="263">
        <f>Résultats!E56</f>
        <v>0</v>
      </c>
      <c r="E55" s="335"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c r="V55" s="306"/>
    </row>
    <row r="56" ht="62.25" customHeight="1">
      <c r="A56" s="40"/>
      <c r="B56" s="357" t="str">
        <f>Résultats!B57</f>
        <v>8.3</v>
      </c>
      <c r="C56" s="263" t="str">
        <f>Résultats!C57</f>
        <v>A</v>
      </c>
      <c r="D56" s="263" t="str">
        <f>Résultats!E57</f>
        <v>x</v>
      </c>
      <c r="E56" s="335"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c r="V56" s="306"/>
    </row>
    <row r="57" ht="62.25" customHeight="1">
      <c r="A57" s="40"/>
      <c r="B57" s="357" t="str">
        <f>Résultats!B58</f>
        <v>8.4</v>
      </c>
      <c r="C57" s="263" t="str">
        <f>Résultats!C58</f>
        <v>A</v>
      </c>
      <c r="D57" s="263" t="str">
        <f>Résultats!E58</f>
        <v>x</v>
      </c>
      <c r="E57" s="335"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c r="V57" s="306"/>
    </row>
    <row r="58" ht="62.25" customHeight="1">
      <c r="A58" s="40"/>
      <c r="B58" s="262" t="str">
        <f>Résultats!B59</f>
        <v>8.5</v>
      </c>
      <c r="C58" s="263" t="str">
        <f>Résultats!C59</f>
        <v>A</v>
      </c>
      <c r="D58" s="263" t="str">
        <f>Résultats!E59</f>
        <v>x</v>
      </c>
      <c r="E58" s="335"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c r="V58" s="306"/>
    </row>
    <row r="59" ht="62.25" customHeight="1">
      <c r="A59" s="40"/>
      <c r="B59" s="262" t="str">
        <f>Résultats!B60</f>
        <v>8.6</v>
      </c>
      <c r="C59" s="263" t="str">
        <f>Résultats!C60</f>
        <v>A</v>
      </c>
      <c r="D59" s="263">
        <f>Résultats!E60</f>
        <v>0</v>
      </c>
      <c r="E59" s="335"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c r="V59" s="306"/>
    </row>
    <row r="60" ht="62.25" customHeight="1">
      <c r="A60" s="40"/>
      <c r="B60" s="262" t="str">
        <f>Résultats!B61</f>
        <v>8.7</v>
      </c>
      <c r="C60" s="263" t="str">
        <f>Résultats!C61</f>
        <v>AA</v>
      </c>
      <c r="D60" s="263">
        <f>Résultats!E61</f>
        <v>0</v>
      </c>
      <c r="E60" s="335"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c r="V60" s="306"/>
    </row>
    <row r="61" ht="62.25" customHeight="1">
      <c r="A61" s="40"/>
      <c r="B61" s="262" t="str">
        <f>Résultats!B62</f>
        <v>8.8</v>
      </c>
      <c r="C61" s="263" t="str">
        <f>Résultats!C62</f>
        <v>AA</v>
      </c>
      <c r="D61" s="263">
        <f>Résultats!E62</f>
        <v>0</v>
      </c>
      <c r="E61" s="335"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c r="V61" s="306"/>
    </row>
    <row r="62" ht="62.25" customHeight="1">
      <c r="A62" s="40"/>
      <c r="B62" s="262" t="str">
        <f>Résultats!B63</f>
        <v>8.9</v>
      </c>
      <c r="C62" s="263" t="str">
        <f>Résultats!C63</f>
        <v>A</v>
      </c>
      <c r="D62" s="263">
        <f>Résultats!E63</f>
        <v>0</v>
      </c>
      <c r="E62" s="335"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c r="V62" s="306"/>
    </row>
    <row r="63" ht="62.25" customHeight="1">
      <c r="A63" s="49"/>
      <c r="B63" s="357" t="str">
        <f>Résultats!B64</f>
        <v>8.10</v>
      </c>
      <c r="C63" s="263" t="str">
        <f>Résultats!C64</f>
        <v>A</v>
      </c>
      <c r="D63" s="263">
        <f>Résultats!E64</f>
        <v>0</v>
      </c>
      <c r="E63" s="335"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c r="V63" s="306"/>
    </row>
    <row r="64" ht="62.25" customHeight="1">
      <c r="A64" s="337" t="s">
        <v>444</v>
      </c>
      <c r="B64" s="357" t="str">
        <f>Résultats!B65</f>
        <v>9.1</v>
      </c>
      <c r="C64" s="263" t="str">
        <f>Résultats!C65</f>
        <v>A</v>
      </c>
      <c r="D64" s="263" t="str">
        <f>Résultats!E65</f>
        <v>x</v>
      </c>
      <c r="E64" s="335"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c r="V64" s="306"/>
    </row>
    <row r="65" ht="62.25" customHeight="1">
      <c r="A65" s="40"/>
      <c r="B65" s="357" t="str">
        <f>Résultats!B66</f>
        <v>9.2</v>
      </c>
      <c r="C65" s="263" t="str">
        <f>Résultats!C66</f>
        <v>A</v>
      </c>
      <c r="D65" s="263">
        <f>Résultats!E66</f>
        <v>0</v>
      </c>
      <c r="E65" s="335"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c r="V65" s="306"/>
    </row>
    <row r="66" ht="62.25" customHeight="1">
      <c r="A66" s="40"/>
      <c r="B66" s="357" t="str">
        <f>Résultats!B67</f>
        <v>9.3</v>
      </c>
      <c r="C66" s="263" t="str">
        <f>Résultats!C67</f>
        <v>A</v>
      </c>
      <c r="D66" s="263">
        <f>Résultats!E67</f>
        <v>0</v>
      </c>
      <c r="E66" s="335"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c r="V66" s="306"/>
    </row>
    <row r="67" ht="62.25" customHeight="1">
      <c r="A67" s="49"/>
      <c r="B67" s="357" t="str">
        <f>Résultats!B68</f>
        <v>9.4</v>
      </c>
      <c r="C67" s="263" t="str">
        <f>Résultats!C68</f>
        <v>A</v>
      </c>
      <c r="D67" s="263">
        <f>Résultats!E68</f>
        <v>0</v>
      </c>
      <c r="E67" s="335"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c r="V67" s="306"/>
    </row>
    <row r="68" ht="62.25" customHeight="1">
      <c r="A68" s="337" t="s">
        <v>445</v>
      </c>
      <c r="B68" s="357" t="str">
        <f>Résultats!B69</f>
        <v>10.1</v>
      </c>
      <c r="C68" s="263" t="str">
        <f>Résultats!C69</f>
        <v>A</v>
      </c>
      <c r="D68" s="263">
        <f>Résultats!E69</f>
        <v>0</v>
      </c>
      <c r="E68" s="335"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c r="V68" s="306"/>
    </row>
    <row r="69" ht="62.25" customHeight="1">
      <c r="A69" s="40"/>
      <c r="B69" s="357" t="str">
        <f>Résultats!B70</f>
        <v>10.2</v>
      </c>
      <c r="C69" s="263" t="str">
        <f>Résultats!C70</f>
        <v>A</v>
      </c>
      <c r="D69" s="263">
        <f>Résultats!E70</f>
        <v>0</v>
      </c>
      <c r="E69" s="335"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c r="V69" s="306"/>
    </row>
    <row r="70" ht="62.25" customHeight="1">
      <c r="A70" s="40"/>
      <c r="B70" s="357" t="str">
        <f>Résultats!B71</f>
        <v>10.3</v>
      </c>
      <c r="C70" s="263" t="str">
        <f>Résultats!C71</f>
        <v>A</v>
      </c>
      <c r="D70" s="263" t="str">
        <f>Résultats!E71</f>
        <v>x</v>
      </c>
      <c r="E70" s="335"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c r="V70" s="306"/>
    </row>
    <row r="71" ht="62.25" customHeight="1">
      <c r="A71" s="40"/>
      <c r="B71" s="357" t="str">
        <f>Résultats!B72</f>
        <v>10.4</v>
      </c>
      <c r="C71" s="263" t="str">
        <f>Résultats!C72</f>
        <v>AA</v>
      </c>
      <c r="D71" s="263">
        <f>Résultats!E72</f>
        <v>0</v>
      </c>
      <c r="E71" s="335"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c r="V71" s="306"/>
    </row>
    <row r="72" ht="62.25" customHeight="1">
      <c r="A72" s="40"/>
      <c r="B72" s="357" t="str">
        <f>Résultats!B73</f>
        <v>10.5</v>
      </c>
      <c r="C72" s="263" t="str">
        <f>Résultats!C73</f>
        <v>AA</v>
      </c>
      <c r="D72" s="263">
        <f>Résultats!E73</f>
        <v>0</v>
      </c>
      <c r="E72" s="335"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c r="V72" s="306"/>
    </row>
    <row r="73" ht="62.25" customHeight="1">
      <c r="A73" s="40"/>
      <c r="B73" s="357" t="str">
        <f>Résultats!B74</f>
        <v>10.6</v>
      </c>
      <c r="C73" s="263" t="str">
        <f>Résultats!C74</f>
        <v>A</v>
      </c>
      <c r="D73" s="263" t="str">
        <f>Résultats!E74</f>
        <v>x</v>
      </c>
      <c r="E73" s="335"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c r="V73" s="306"/>
    </row>
    <row r="74" ht="62.25" customHeight="1">
      <c r="A74" s="40"/>
      <c r="B74" s="357" t="str">
        <f>Résultats!B75</f>
        <v>10.7</v>
      </c>
      <c r="C74" s="263" t="str">
        <f>Résultats!C75</f>
        <v>A</v>
      </c>
      <c r="D74" s="263" t="str">
        <f>Résultats!E75</f>
        <v>x</v>
      </c>
      <c r="E74" s="335"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c r="V74" s="306"/>
    </row>
    <row r="75" ht="62.25" customHeight="1">
      <c r="A75" s="40"/>
      <c r="B75" s="357" t="str">
        <f>Résultats!B76</f>
        <v>10.8</v>
      </c>
      <c r="C75" s="263" t="str">
        <f>Résultats!C76</f>
        <v>A</v>
      </c>
      <c r="D75" s="263">
        <f>Résultats!E76</f>
        <v>0</v>
      </c>
      <c r="E75" s="335"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c r="V75" s="306"/>
    </row>
    <row r="76" ht="62.25" customHeight="1">
      <c r="A76" s="40"/>
      <c r="B76" s="357" t="str">
        <f>Résultats!B77</f>
        <v>10.9</v>
      </c>
      <c r="C76" s="263" t="str">
        <f>Résultats!C77</f>
        <v>A</v>
      </c>
      <c r="D76" s="263">
        <f>Résultats!E77</f>
        <v>0</v>
      </c>
      <c r="E76" s="335"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c r="V76" s="306"/>
    </row>
    <row r="77" ht="62.25" customHeight="1">
      <c r="A77" s="40"/>
      <c r="B77" s="357" t="str">
        <f>Résultats!B78</f>
        <v>10.10</v>
      </c>
      <c r="C77" s="263" t="str">
        <f>Résultats!C78</f>
        <v>A</v>
      </c>
      <c r="D77" s="263">
        <f>Résultats!E78</f>
        <v>0</v>
      </c>
      <c r="E77" s="335"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c r="V77" s="306"/>
    </row>
    <row r="78" ht="62.25" customHeight="1">
      <c r="A78" s="40"/>
      <c r="B78" s="357" t="str">
        <f>Résultats!B79</f>
        <v>10.11</v>
      </c>
      <c r="C78" s="263" t="str">
        <f>Résultats!C79</f>
        <v>AA</v>
      </c>
      <c r="D78" s="263">
        <f>Résultats!E79</f>
        <v>0</v>
      </c>
      <c r="E78" s="335"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c r="V78" s="306"/>
    </row>
    <row r="79" ht="62.25" customHeight="1">
      <c r="A79" s="40"/>
      <c r="B79" s="357" t="str">
        <f>Résultats!B80</f>
        <v>10.12</v>
      </c>
      <c r="C79" s="263" t="str">
        <f>Résultats!C80</f>
        <v>AA</v>
      </c>
      <c r="D79" s="263">
        <f>Résultats!E80</f>
        <v>0</v>
      </c>
      <c r="E79" s="335"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c r="V79" s="306"/>
    </row>
    <row r="80" ht="62.25" customHeight="1">
      <c r="A80" s="40"/>
      <c r="B80" s="357" t="str">
        <f>Résultats!B81</f>
        <v>10.13</v>
      </c>
      <c r="C80" s="263" t="str">
        <f>Résultats!C81</f>
        <v>AA</v>
      </c>
      <c r="D80" s="263">
        <f>Résultats!E81</f>
        <v>0</v>
      </c>
      <c r="E80" s="335"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c r="V80" s="306"/>
    </row>
    <row r="81" ht="62.25" customHeight="1">
      <c r="A81" s="49"/>
      <c r="B81" s="357" t="str">
        <f>Résultats!B82</f>
        <v>10.14</v>
      </c>
      <c r="C81" s="263" t="str">
        <f>Résultats!C82</f>
        <v>A</v>
      </c>
      <c r="D81" s="263">
        <f>Résultats!E82</f>
        <v>0</v>
      </c>
      <c r="E81" s="335"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c r="V81" s="306"/>
    </row>
    <row r="82" ht="62.25" customHeight="1">
      <c r="A82" s="337" t="s">
        <v>95</v>
      </c>
      <c r="B82" s="357" t="str">
        <f>Résultats!B83</f>
        <v>11.1</v>
      </c>
      <c r="C82" s="263" t="str">
        <f>Résultats!C83</f>
        <v>A</v>
      </c>
      <c r="D82" s="263" t="str">
        <f>Résultats!E83</f>
        <v>x</v>
      </c>
      <c r="E82" s="335"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c r="V82" s="306"/>
    </row>
    <row r="83" ht="62.25" customHeight="1">
      <c r="A83" s="40"/>
      <c r="B83" s="357" t="str">
        <f>Résultats!B84</f>
        <v>11.2</v>
      </c>
      <c r="C83" s="263" t="str">
        <f>Résultats!C84</f>
        <v>A</v>
      </c>
      <c r="D83" s="263" t="str">
        <f>Résultats!E84</f>
        <v>x</v>
      </c>
      <c r="E83" s="335"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c r="V83" s="306"/>
    </row>
    <row r="84" ht="62.25" customHeight="1">
      <c r="A84" s="40"/>
      <c r="B84" s="262" t="str">
        <f>Résultats!B85</f>
        <v>11.3</v>
      </c>
      <c r="C84" s="263" t="str">
        <f>Résultats!C85</f>
        <v>AA</v>
      </c>
      <c r="D84" s="263">
        <f>Résultats!E85</f>
        <v>0</v>
      </c>
      <c r="E84" s="335"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c r="V84" s="306"/>
    </row>
    <row r="85" ht="62.25" customHeight="1">
      <c r="A85" s="40"/>
      <c r="B85" s="262" t="str">
        <f>Résultats!B86</f>
        <v>11.4</v>
      </c>
      <c r="C85" s="263" t="str">
        <f>Résultats!C86</f>
        <v>A</v>
      </c>
      <c r="D85" s="263">
        <f>Résultats!E86</f>
        <v>0</v>
      </c>
      <c r="E85" s="335"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c r="V85" s="306"/>
    </row>
    <row r="86" ht="62.25" customHeight="1">
      <c r="A86" s="40"/>
      <c r="B86" s="262" t="str">
        <f>Résultats!B87</f>
        <v>11.5</v>
      </c>
      <c r="C86" s="263" t="str">
        <f>Résultats!C87</f>
        <v>A</v>
      </c>
      <c r="D86" s="263" t="str">
        <f>Résultats!E87</f>
        <v>x</v>
      </c>
      <c r="E86" s="335"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c r="V86" s="306"/>
    </row>
    <row r="87" ht="62.25" customHeight="1">
      <c r="A87" s="40"/>
      <c r="B87" s="262" t="str">
        <f>Résultats!B88</f>
        <v>11.6</v>
      </c>
      <c r="C87" s="263" t="str">
        <f>Résultats!C88</f>
        <v>A</v>
      </c>
      <c r="D87" s="263" t="str">
        <f>Résultats!E88</f>
        <v>x</v>
      </c>
      <c r="E87" s="335"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c r="V87" s="306"/>
    </row>
    <row r="88" ht="62.25" customHeight="1">
      <c r="A88" s="40"/>
      <c r="B88" s="262" t="str">
        <f>Résultats!B89</f>
        <v>11.7</v>
      </c>
      <c r="C88" s="263" t="str">
        <f>Résultats!C89</f>
        <v>A</v>
      </c>
      <c r="D88" s="263">
        <f>Résultats!E89</f>
        <v>0</v>
      </c>
      <c r="E88" s="335"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c r="V88" s="306"/>
    </row>
    <row r="89" ht="62.25" customHeight="1">
      <c r="A89" s="40"/>
      <c r="B89" s="262" t="str">
        <f>Résultats!B90</f>
        <v>11.8</v>
      </c>
      <c r="C89" s="263" t="str">
        <f>Résultats!C90</f>
        <v>A</v>
      </c>
      <c r="D89" s="263">
        <f>Résultats!E90</f>
        <v>0</v>
      </c>
      <c r="E89" s="335"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c r="V89" s="306"/>
    </row>
    <row r="90" ht="62.25" customHeight="1">
      <c r="A90" s="40"/>
      <c r="B90" s="262" t="str">
        <f>Résultats!B91</f>
        <v>11.9</v>
      </c>
      <c r="C90" s="263" t="str">
        <f>Résultats!C91</f>
        <v>A</v>
      </c>
      <c r="D90" s="263" t="str">
        <f>Résultats!E91</f>
        <v>x</v>
      </c>
      <c r="E90" s="335"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c r="V90" s="306"/>
    </row>
    <row r="91" ht="62.25" customHeight="1">
      <c r="A91" s="40"/>
      <c r="B91" s="262" t="str">
        <f>Résultats!B92</f>
        <v>11.10</v>
      </c>
      <c r="C91" s="263" t="str">
        <f>Résultats!C92</f>
        <v>A</v>
      </c>
      <c r="D91" s="263" t="str">
        <f>Résultats!E92</f>
        <v>x</v>
      </c>
      <c r="E91" s="335"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c r="V91" s="306"/>
    </row>
    <row r="92" ht="62.25" customHeight="1">
      <c r="A92" s="40"/>
      <c r="B92" s="262" t="str">
        <f>Résultats!B93</f>
        <v>11.11</v>
      </c>
      <c r="C92" s="263" t="str">
        <f>Résultats!C93</f>
        <v>AA</v>
      </c>
      <c r="D92" s="263">
        <f>Résultats!E93</f>
        <v>0</v>
      </c>
      <c r="E92" s="335"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c r="V92" s="306"/>
    </row>
    <row r="93" ht="62.25" customHeight="1">
      <c r="A93" s="40"/>
      <c r="B93" s="262" t="str">
        <f>Résultats!B94</f>
        <v>11.12</v>
      </c>
      <c r="C93" s="263" t="str">
        <f>Résultats!C94</f>
        <v>AA</v>
      </c>
      <c r="D93" s="263">
        <f>Résultats!E94</f>
        <v>0</v>
      </c>
      <c r="E93" s="335"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c r="V93" s="306"/>
    </row>
    <row r="94" ht="62.25" customHeight="1">
      <c r="A94" s="49"/>
      <c r="B94" s="262" t="str">
        <f>Résultats!B95</f>
        <v>11.13</v>
      </c>
      <c r="C94" s="263" t="str">
        <f>Résultats!C95</f>
        <v>AA</v>
      </c>
      <c r="D94" s="263">
        <f>Résultats!E95</f>
        <v>0</v>
      </c>
      <c r="E94" s="335"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c r="V94" s="306"/>
    </row>
    <row r="95" ht="62.25" customHeight="1">
      <c r="A95" s="337" t="s">
        <v>96</v>
      </c>
      <c r="B95" s="262" t="str">
        <f>Résultats!B96</f>
        <v>12.1</v>
      </c>
      <c r="C95" s="263" t="str">
        <f>Résultats!C96</f>
        <v>AA</v>
      </c>
      <c r="D95" s="263">
        <f>Résultats!E96</f>
        <v>0</v>
      </c>
      <c r="E95" s="335"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c r="V95" s="306"/>
    </row>
    <row r="96" ht="62.25" customHeight="1">
      <c r="A96" s="40"/>
      <c r="B96" s="262" t="str">
        <f>Résultats!B97</f>
        <v>12.2</v>
      </c>
      <c r="C96" s="263" t="str">
        <f>Résultats!C97</f>
        <v>AA</v>
      </c>
      <c r="D96" s="263">
        <f>Résultats!E97</f>
        <v>0</v>
      </c>
      <c r="E96" s="335"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c r="V96" s="306"/>
    </row>
    <row r="97" ht="62.25" customHeight="1">
      <c r="A97" s="40"/>
      <c r="B97" s="262" t="str">
        <f>Résultats!B98</f>
        <v>12.3</v>
      </c>
      <c r="C97" s="263" t="str">
        <f>Résultats!C98</f>
        <v>AA</v>
      </c>
      <c r="D97" s="263">
        <f>Résultats!E98</f>
        <v>0</v>
      </c>
      <c r="E97" s="335"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c r="V97" s="306"/>
    </row>
    <row r="98" ht="62.25" customHeight="1">
      <c r="A98" s="40"/>
      <c r="B98" s="262" t="str">
        <f>Résultats!B99</f>
        <v>12.4</v>
      </c>
      <c r="C98" s="263" t="str">
        <f>Résultats!C99</f>
        <v>AA</v>
      </c>
      <c r="D98" s="263">
        <f>Résultats!E99</f>
        <v>0</v>
      </c>
      <c r="E98" s="335"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c r="V98" s="306"/>
    </row>
    <row r="99" ht="62.25" customHeight="1">
      <c r="A99" s="40"/>
      <c r="B99" s="357" t="str">
        <f>Résultats!B100</f>
        <v>12.5</v>
      </c>
      <c r="C99" s="263" t="str">
        <f>Résultats!C100</f>
        <v>AA</v>
      </c>
      <c r="D99" s="263">
        <f>Résultats!E100</f>
        <v>0</v>
      </c>
      <c r="E99" s="335"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c r="V99" s="306"/>
    </row>
    <row r="100" ht="62.25" customHeight="1">
      <c r="A100" s="40"/>
      <c r="B100" s="357" t="str">
        <f>Résultats!B101</f>
        <v>12.6</v>
      </c>
      <c r="C100" s="263" t="str">
        <f>Résultats!C101</f>
        <v>A</v>
      </c>
      <c r="D100" s="263">
        <f>Résultats!E101</f>
        <v>0</v>
      </c>
      <c r="E100" s="335"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c r="V100" s="306"/>
    </row>
    <row r="101" ht="62.25" customHeight="1">
      <c r="A101" s="40"/>
      <c r="B101" s="357" t="str">
        <f>Résultats!B102</f>
        <v>12.7</v>
      </c>
      <c r="C101" s="263" t="str">
        <f>Résultats!C102</f>
        <v>A</v>
      </c>
      <c r="D101" s="263">
        <f>Résultats!E102</f>
        <v>0</v>
      </c>
      <c r="E101" s="335"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c r="V101" s="306"/>
    </row>
    <row r="102" ht="62.25" customHeight="1">
      <c r="A102" s="40"/>
      <c r="B102" s="357" t="str">
        <f>Résultats!B103</f>
        <v>12.8</v>
      </c>
      <c r="C102" s="263" t="str">
        <f>Résultats!C103</f>
        <v>A</v>
      </c>
      <c r="D102" s="263" t="str">
        <f>Résultats!E103</f>
        <v>x</v>
      </c>
      <c r="E102" s="335"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c r="V102" s="306"/>
    </row>
    <row r="103" ht="62.25" customHeight="1">
      <c r="A103" s="40"/>
      <c r="B103" s="357" t="str">
        <f>Résultats!B104</f>
        <v>12.9</v>
      </c>
      <c r="C103" s="263" t="str">
        <f>Résultats!C104</f>
        <v>A</v>
      </c>
      <c r="D103" s="263" t="str">
        <f>Résultats!E104</f>
        <v>x</v>
      </c>
      <c r="E103" s="335"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c r="V103" s="306"/>
    </row>
    <row r="104" ht="62.25" customHeight="1">
      <c r="A104" s="40"/>
      <c r="B104" s="357" t="str">
        <f>Résultats!B105</f>
        <v>12.10</v>
      </c>
      <c r="C104" s="263" t="str">
        <f>Résultats!C105</f>
        <v>A</v>
      </c>
      <c r="D104" s="263">
        <f>Résultats!E105</f>
        <v>0</v>
      </c>
      <c r="E104" s="335"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c r="V104" s="306"/>
    </row>
    <row r="105" ht="62.25" customHeight="1">
      <c r="A105" s="49"/>
      <c r="B105" s="357" t="str">
        <f>Résultats!B106</f>
        <v>12.11</v>
      </c>
      <c r="C105" s="263" t="str">
        <f>Résultats!C106</f>
        <v>A</v>
      </c>
      <c r="D105" s="263">
        <f>Résultats!E106</f>
        <v>0</v>
      </c>
      <c r="E105" s="335"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c r="V105" s="306"/>
    </row>
    <row r="106" ht="62.25" customHeight="1">
      <c r="A106" s="337" t="s">
        <v>97</v>
      </c>
      <c r="B106" s="357" t="str">
        <f>Résultats!B107</f>
        <v>13.1</v>
      </c>
      <c r="C106" s="263" t="str">
        <f>Résultats!C107</f>
        <v>A</v>
      </c>
      <c r="D106" s="263">
        <f>Résultats!E107</f>
        <v>0</v>
      </c>
      <c r="E106" s="335"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c r="V106" s="306"/>
    </row>
    <row r="107" ht="62.25" customHeight="1">
      <c r="A107" s="40"/>
      <c r="B107" s="357" t="str">
        <f>Résultats!B108</f>
        <v>13.2</v>
      </c>
      <c r="C107" s="263" t="str">
        <f>Résultats!C108</f>
        <v>A</v>
      </c>
      <c r="D107" s="263">
        <f>Résultats!E108</f>
        <v>0</v>
      </c>
      <c r="E107" s="335"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c r="V107" s="306"/>
    </row>
    <row r="108" ht="62.25" customHeight="1">
      <c r="A108" s="40"/>
      <c r="B108" s="357" t="str">
        <f>Résultats!B109</f>
        <v>13.3</v>
      </c>
      <c r="C108" s="263" t="str">
        <f>Résultats!C109</f>
        <v>A</v>
      </c>
      <c r="D108" s="263">
        <f>Résultats!E109</f>
        <v>0</v>
      </c>
      <c r="E108" s="335"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c r="V108" s="306"/>
    </row>
    <row r="109" ht="62.25" customHeight="1">
      <c r="A109" s="40"/>
      <c r="B109" s="357" t="str">
        <f>Résultats!B110</f>
        <v>13.4</v>
      </c>
      <c r="C109" s="263" t="str">
        <f>Résultats!C110</f>
        <v>A</v>
      </c>
      <c r="D109" s="263">
        <f>Résultats!E110</f>
        <v>0</v>
      </c>
      <c r="E109" s="335"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c r="V109" s="306"/>
    </row>
    <row r="110" ht="62.25" customHeight="1">
      <c r="A110" s="40"/>
      <c r="B110" s="357" t="str">
        <f>Résultats!B111</f>
        <v>13.5</v>
      </c>
      <c r="C110" s="263" t="str">
        <f>Résultats!C111</f>
        <v>A</v>
      </c>
      <c r="D110" s="263">
        <f>Résultats!E111</f>
        <v>0</v>
      </c>
      <c r="E110" s="335"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c r="V110" s="306"/>
    </row>
    <row r="111" ht="62.25" customHeight="1">
      <c r="A111" s="40"/>
      <c r="B111" s="357" t="str">
        <f>Résultats!B112</f>
        <v>13.6</v>
      </c>
      <c r="C111" s="263" t="str">
        <f>Résultats!C112</f>
        <v>A</v>
      </c>
      <c r="D111" s="263">
        <f>Résultats!E112</f>
        <v>0</v>
      </c>
      <c r="E111" s="335"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c r="V111" s="306"/>
    </row>
    <row r="112" ht="62.25" customHeight="1">
      <c r="A112" s="40"/>
      <c r="B112" s="357" t="str">
        <f>Résultats!B113</f>
        <v>13.7</v>
      </c>
      <c r="C112" s="263" t="str">
        <f>Résultats!C113</f>
        <v>A</v>
      </c>
      <c r="D112" s="263">
        <f>Résultats!E113</f>
        <v>0</v>
      </c>
      <c r="E112" s="335"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c r="V112" s="306"/>
    </row>
    <row r="113" ht="62.25" customHeight="1">
      <c r="A113" s="40"/>
      <c r="B113" s="357" t="str">
        <f>Résultats!B114</f>
        <v>13.8</v>
      </c>
      <c r="C113" s="263" t="str">
        <f>Résultats!C114</f>
        <v>A</v>
      </c>
      <c r="D113" s="263">
        <f>Résultats!E114</f>
        <v>0</v>
      </c>
      <c r="E113" s="335"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c r="V113" s="306"/>
    </row>
    <row r="114" ht="62.25" customHeight="1">
      <c r="A114" s="40"/>
      <c r="B114" s="357" t="str">
        <f>Résultats!B115</f>
        <v>13.9</v>
      </c>
      <c r="C114" s="263" t="str">
        <f>Résultats!C115</f>
        <v>AA</v>
      </c>
      <c r="D114" s="263">
        <f>Résultats!E115</f>
        <v>0</v>
      </c>
      <c r="E114" s="335"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c r="V114" s="306"/>
    </row>
    <row r="115" ht="62.25" customHeight="1">
      <c r="A115" s="40"/>
      <c r="B115" s="357" t="str">
        <f>Résultats!B116</f>
        <v>13.10</v>
      </c>
      <c r="C115" s="263" t="str">
        <f>Résultats!C116</f>
        <v>A</v>
      </c>
      <c r="D115" s="263">
        <f>Résultats!E116</f>
        <v>0</v>
      </c>
      <c r="E115" s="335"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c r="V115" s="81"/>
    </row>
    <row r="116" ht="59.25" customHeight="1">
      <c r="A116" s="40"/>
      <c r="B116" s="357" t="str">
        <f>Résultats!B117</f>
        <v>13.11</v>
      </c>
      <c r="C116" s="263" t="str">
        <f>Résultats!C117</f>
        <v>A</v>
      </c>
      <c r="D116" s="263">
        <f>Résultats!E117</f>
        <v>0</v>
      </c>
      <c r="E116" s="335"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c r="V116" s="306"/>
    </row>
    <row r="117" ht="55.200000000000003">
      <c r="A117" s="49"/>
      <c r="B117" s="357" t="str">
        <f>Résultats!B118</f>
        <v>13.12</v>
      </c>
      <c r="C117" s="263" t="str">
        <f>Résultats!C118</f>
        <v>A</v>
      </c>
      <c r="D117" s="263">
        <f>Résultats!E118</f>
        <v>0</v>
      </c>
      <c r="E117" s="335"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c r="V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4D004D-0031-44A0-A35D-002E00130045}">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29" operator="equal" id="{006E0022-00D4-400D-B493-00C100D6007F}">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BC005C-0088-4BBB-B8E7-00CD008800AF}">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6" operator="equal" id="{007E001B-0053-4438-BDE2-0027000000FF}">
            <xm:f>"c"</xm:f>
            <x14:dxf>
              <fill>
                <patternFill patternType="solid">
                  <fgColor rgb="FFB7E1CD"/>
                  <bgColor rgb="FFB7E1CD"/>
                </patternFill>
              </fill>
            </x14:dxf>
          </x14:cfRule>
          <xm:sqref>F11:F117</xm:sqref>
        </x14:conditionalFormatting>
        <x14:conditionalFormatting xmlns:xm="http://schemas.microsoft.com/office/excel/2006/main">
          <x14:cfRule type="cellIs" priority="27" operator="equal" id="{00FA0055-00D0-4F7A-9218-008300490067}">
            <xm:f>"nc"</xm:f>
            <x14:dxf>
              <fill>
                <patternFill patternType="solid">
                  <fgColor rgb="FFF4C7C3"/>
                  <bgColor rgb="FFF4C7C3"/>
                </patternFill>
              </fill>
            </x14:dxf>
          </x14:cfRule>
          <xm:sqref>F11:F117</xm:sqref>
        </x14:conditionalFormatting>
        <x14:conditionalFormatting xmlns:xm="http://schemas.microsoft.com/office/excel/2006/main">
          <x14:cfRule type="cellIs" priority="28" operator="equal" id="{009A0021-0000-44EA-90EB-00DE001600A6}">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760000-0080-4C77-BABA-002400EF0089}">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E20037-003E-4C7B-B17F-002300270081}">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22" operator="equal" id="{003100FC-003E-4E8A-8507-00E900BA0087}">
            <xm:f>"C"</xm:f>
            <x14:dxf>
              <fill>
                <patternFill patternType="solid">
                  <fgColor rgb="FFB7E1CD"/>
                  <bgColor rgb="FFB7E1CD"/>
                </patternFill>
              </fill>
            </x14:dxf>
          </x14:cfRule>
          <xm:sqref>O4:S4</xm:sqref>
        </x14:conditionalFormatting>
        <x14:conditionalFormatting xmlns:xm="http://schemas.microsoft.com/office/excel/2006/main">
          <x14:cfRule type="cellIs" priority="23" operator="equal" id="{006300D9-0006-47DA-99CC-00E400DA0055}">
            <xm:f>"NC"</xm:f>
            <x14:dxf>
              <fill>
                <patternFill patternType="solid">
                  <fgColor rgb="FFF4C7C3"/>
                  <bgColor rgb="FFF4C7C3"/>
                </patternFill>
              </fill>
            </x14:dxf>
          </x14:cfRule>
          <xm:sqref>O4:S4</xm:sqref>
        </x14:conditionalFormatting>
        <x14:conditionalFormatting xmlns:xm="http://schemas.microsoft.com/office/excel/2006/main">
          <x14:cfRule type="cellIs" priority="24" operator="equal" id="{00FF00E2-00A8-4B7E-A467-00A700FE00F5}">
            <xm:f>"NA"</xm:f>
            <x14:dxf>
              <fill>
                <patternFill patternType="solid">
                  <fgColor rgb="FFFCE8B2"/>
                  <bgColor rgb="FFFCE8B2"/>
                </patternFill>
              </fill>
            </x14:dxf>
          </x14:cfRule>
          <xm:sqref>O4:S4</xm:sqref>
        </x14:conditionalFormatting>
        <x14:conditionalFormatting xmlns:xm="http://schemas.microsoft.com/office/excel/2006/main">
          <x14:cfRule type="cellIs" priority="25" operator="equal" id="{00CA002C-00F0-4543-B2FA-00B9000500CF}">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A90066-00C8-4754-B1F9-00CC001600AB}" type="list" allowBlank="1" errorStyle="stop" imeMode="noControl" operator="between" showDropDown="0" showErrorMessage="1" showInputMessage="0">
          <x14:formula1>
            <xm:f>"nt,na,c"</xm:f>
          </x14:formula1>
          <xm:sqref>F54:F55</xm:sqref>
        </x14:dataValidation>
        <x14:dataValidation xr:uid="{004600E0-00C2-4651-AF2E-00E9004B00A2}" type="list" allowBlank="1" errorStyle="stop" imeMode="noControl" operator="between" showDropDown="0" showErrorMessage="1" showInputMessage="0">
          <x14:formula1>
            <xm:f>"nt,na,c,nc"</xm:f>
          </x14:formula1>
          <xm:sqref>F12:F53 F56:F117</xm:sqref>
        </x14:dataValidation>
        <x14:dataValidation xr:uid="{00FF003E-0094-4D30-A5A8-00B2008800C0}" type="list" allowBlank="1" errorStyle="stop" imeMode="noControl" operator="between" showDropDown="0" showErrorMessage="0" showInputMessage="0">
          <x14:formula1>
            <xm:f>"d"</xm:f>
          </x14:formula1>
          <xm:sqref>G12:G117</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10937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2" width="17.33203125"/>
  </cols>
  <sheetData>
    <row r="1" ht="0.75" customHeight="1">
      <c r="A1" s="305"/>
      <c r="B1" s="306"/>
      <c r="C1" s="306"/>
      <c r="D1" s="306"/>
      <c r="E1" s="306"/>
      <c r="F1" s="306"/>
      <c r="G1" s="306"/>
      <c r="H1" s="306"/>
      <c r="I1" s="306"/>
      <c r="J1" s="306"/>
      <c r="K1" s="306"/>
      <c r="L1" s="306"/>
      <c r="M1" s="306"/>
      <c r="N1" s="306"/>
      <c r="O1" s="306"/>
      <c r="P1" s="306"/>
      <c r="Q1" s="306"/>
      <c r="R1" s="306"/>
      <c r="S1" s="306"/>
      <c r="T1" s="306"/>
      <c r="U1" s="306"/>
      <c r="V1" s="306"/>
    </row>
    <row r="2" ht="16.5" customHeight="1">
      <c r="A2" s="308"/>
      <c r="B2" s="309" t="str">
        <f>F4</f>
        <v>P17</v>
      </c>
      <c r="C2" s="310">
        <f>Echantillon!C29</f>
        <v>0</v>
      </c>
      <c r="D2" s="311"/>
      <c r="E2" s="311"/>
      <c r="F2" s="312"/>
      <c r="G2" s="313"/>
      <c r="H2" s="313"/>
      <c r="I2" s="313"/>
      <c r="J2" s="313"/>
      <c r="K2" s="314"/>
      <c r="L2" s="314"/>
      <c r="M2" s="315"/>
      <c r="N2" s="315"/>
      <c r="O2" s="306"/>
      <c r="P2" s="306"/>
      <c r="Q2" s="306"/>
      <c r="R2" s="306"/>
      <c r="S2" s="306"/>
      <c r="T2" s="306"/>
      <c r="U2" s="306"/>
      <c r="V2" s="306"/>
    </row>
    <row r="3" ht="18.75" customHeight="1">
      <c r="A3" s="308"/>
      <c r="B3" s="309" t="s">
        <v>468</v>
      </c>
      <c r="C3" s="316" t="str">
        <f>HYPERLINK(Echantillon!D29)</f>
        <v/>
      </c>
      <c r="D3" s="56"/>
      <c r="E3" s="56"/>
      <c r="F3" s="56"/>
      <c r="G3" s="313"/>
      <c r="H3" s="313"/>
      <c r="I3" s="313"/>
      <c r="J3" s="313"/>
      <c r="K3" s="313"/>
      <c r="L3" s="313"/>
      <c r="M3" s="306"/>
      <c r="N3" s="306"/>
      <c r="O3" s="306"/>
      <c r="P3" s="306"/>
      <c r="Q3" s="306"/>
      <c r="R3" s="306"/>
      <c r="S3" s="306"/>
      <c r="T3" s="306"/>
      <c r="U3" s="306"/>
      <c r="V3" s="306"/>
    </row>
    <row r="4" ht="16.5" customHeight="1">
      <c r="A4" s="305"/>
      <c r="B4" s="317" t="s">
        <v>125</v>
      </c>
      <c r="C4" s="318" t="s">
        <v>469</v>
      </c>
      <c r="D4" s="318" t="s">
        <v>128</v>
      </c>
      <c r="E4" s="319" t="s">
        <v>129</v>
      </c>
      <c r="F4" s="319" t="str">
        <f>Echantillon!B29</f>
        <v>P17</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60">O5+P5</f>
        <v>0</v>
      </c>
      <c r="T5" s="329" t="str">
        <f t="shared" ref="T5:T7" si="161">IF(S5&gt;0,O5/S5,"-")</f>
        <v>-</v>
      </c>
      <c r="U5" s="330" t="str">
        <f t="shared" ref="U5:V5" si="162">T5</f>
        <v>-</v>
      </c>
      <c r="V5" s="330" t="str">
        <f t="shared" si="162"/>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60"/>
        <v>0</v>
      </c>
      <c r="T6" s="329" t="str">
        <f t="shared" si="161"/>
        <v>-</v>
      </c>
      <c r="U6" s="53" t="str">
        <f t="shared" ref="U6:V6" si="163">IF(S6&gt;0,SUM(O5:O6)/SUM(S5:S6),"-")</f>
        <v>-</v>
      </c>
      <c r="V6" s="53" t="e">
        <f t="shared" si="163"/>
        <v>#DIV/0!</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60"/>
        <v>0</v>
      </c>
      <c r="T7" s="329" t="str">
        <f t="shared" si="161"/>
        <v>-</v>
      </c>
      <c r="U7" s="330" t="str">
        <f t="shared" ref="U7:V7" si="164">IF(S7&gt;0,SUM(O5:O7)/SUM(S5:S7),"-")</f>
        <v>-</v>
      </c>
      <c r="V7" s="330" t="e">
        <f t="shared" si="164"/>
        <v>#DIV/0!</v>
      </c>
    </row>
    <row r="8" ht="16.5" customHeight="1">
      <c r="A8" s="305"/>
      <c r="B8" s="40"/>
      <c r="C8" s="40"/>
      <c r="D8" s="40"/>
      <c r="E8" s="319" t="s">
        <v>134</v>
      </c>
      <c r="F8" s="319">
        <f>COUNTIF(F12:F117,"nt")</f>
        <v>106</v>
      </c>
      <c r="G8" s="40"/>
      <c r="H8" s="40"/>
      <c r="I8" s="40"/>
      <c r="J8" s="40"/>
      <c r="K8" s="40"/>
      <c r="L8" s="40"/>
      <c r="M8" s="306"/>
      <c r="N8" s="331" t="s">
        <v>476</v>
      </c>
      <c r="O8" s="332">
        <f t="shared" ref="O8:S8" si="165">SUM(O5:O7)</f>
        <v>0</v>
      </c>
      <c r="P8" s="332">
        <f t="shared" si="165"/>
        <v>0</v>
      </c>
      <c r="Q8" s="332">
        <f t="shared" si="165"/>
        <v>0</v>
      </c>
      <c r="R8" s="332">
        <f t="shared" si="165"/>
        <v>106</v>
      </c>
      <c r="S8" s="333">
        <f t="shared" si="165"/>
        <v>0</v>
      </c>
      <c r="T8" s="329"/>
      <c r="U8" s="327"/>
      <c r="V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c r="V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c r="V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c r="V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c r="V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c r="V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c r="V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c r="V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c r="V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c r="V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c r="V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c r="V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c r="V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c r="V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c r="V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c r="V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c r="V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c r="V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c r="V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c r="V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c r="V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c r="V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c r="V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c r="V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c r="V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c r="V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c r="V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c r="V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c r="V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c r="V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c r="V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c r="V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c r="V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c r="V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c r="V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c r="V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c r="V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c r="V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c r="V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c r="V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c r="V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c r="V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c r="V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c r="V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c r="V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c r="V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c r="V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c r="V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c r="V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c r="V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c r="V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c r="V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c r="V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c r="V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c r="V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c r="V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c r="V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c r="V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c r="V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c r="V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c r="V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c r="V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c r="V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c r="V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c r="V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c r="V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c r="V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c r="V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c r="V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c r="V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c r="V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c r="V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c r="V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c r="V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c r="V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c r="V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c r="V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c r="V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c r="V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c r="V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c r="V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c r="V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c r="V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c r="V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c r="V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c r="V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c r="V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c r="V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c r="V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c r="V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c r="V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c r="V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c r="V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c r="V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c r="V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c r="V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c r="V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c r="V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c r="V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c r="V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c r="V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c r="V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c r="V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c r="V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c r="V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c r="V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c r="V116" s="306"/>
    </row>
    <row r="117" ht="49.5" customHeight="1">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c r="V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9300A6-0076-4AE8-8F83-004A00F70099}">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30" operator="equal" id="{00DE008A-002F-453B-AF92-00C80073008C}">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F60011-003B-4636-B40A-005B0073007A}">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7" operator="equal" id="{00F000F3-0074-4457-9DAC-003500C300C3}">
            <xm:f>"c"</xm:f>
            <x14:dxf>
              <fill>
                <patternFill patternType="solid">
                  <fgColor rgb="FFB7E1CD"/>
                  <bgColor rgb="FFB7E1CD"/>
                </patternFill>
              </fill>
            </x14:dxf>
          </x14:cfRule>
          <xm:sqref>F11:F117</xm:sqref>
        </x14:conditionalFormatting>
        <x14:conditionalFormatting xmlns:xm="http://schemas.microsoft.com/office/excel/2006/main">
          <x14:cfRule type="cellIs" priority="28" operator="equal" id="{004000E6-0072-43B3-AD4C-00CC003D006B}">
            <xm:f>"nc"</xm:f>
            <x14:dxf>
              <fill>
                <patternFill patternType="solid">
                  <fgColor rgb="FFF4C7C3"/>
                  <bgColor rgb="FFF4C7C3"/>
                </patternFill>
              </fill>
            </x14:dxf>
          </x14:cfRule>
          <xm:sqref>F11:F117</xm:sqref>
        </x14:conditionalFormatting>
        <x14:conditionalFormatting xmlns:xm="http://schemas.microsoft.com/office/excel/2006/main">
          <x14:cfRule type="cellIs" priority="29" operator="equal" id="{005800FF-00AB-49DE-8AAE-002100AF00E5}">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59004B-0034-4D95-BAA0-0023005A001F}">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60003E-003F-4FF5-A43B-004C008100F7}">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23" operator="equal" id="{00620070-009A-447C-96DD-00B4000A007C}">
            <xm:f>"C"</xm:f>
            <x14:dxf>
              <fill>
                <patternFill patternType="solid">
                  <fgColor rgb="FFB7E1CD"/>
                  <bgColor rgb="FFB7E1CD"/>
                </patternFill>
              </fill>
            </x14:dxf>
          </x14:cfRule>
          <xm:sqref>O4:S4</xm:sqref>
        </x14:conditionalFormatting>
        <x14:conditionalFormatting xmlns:xm="http://schemas.microsoft.com/office/excel/2006/main">
          <x14:cfRule type="cellIs" priority="24" operator="equal" id="{005B007F-0082-403C-9873-008300910049}">
            <xm:f>"NC"</xm:f>
            <x14:dxf>
              <fill>
                <patternFill patternType="solid">
                  <fgColor rgb="FFF4C7C3"/>
                  <bgColor rgb="FFF4C7C3"/>
                </patternFill>
              </fill>
            </x14:dxf>
          </x14:cfRule>
          <xm:sqref>O4:S4</xm:sqref>
        </x14:conditionalFormatting>
        <x14:conditionalFormatting xmlns:xm="http://schemas.microsoft.com/office/excel/2006/main">
          <x14:cfRule type="cellIs" priority="25" operator="equal" id="{00CD00CA-00FC-45D6-984F-00B000A200DC}">
            <xm:f>"NA"</xm:f>
            <x14:dxf>
              <fill>
                <patternFill patternType="solid">
                  <fgColor rgb="FFFCE8B2"/>
                  <bgColor rgb="FFFCE8B2"/>
                </patternFill>
              </fill>
            </x14:dxf>
          </x14:cfRule>
          <xm:sqref>O4:S4</xm:sqref>
        </x14:conditionalFormatting>
        <x14:conditionalFormatting xmlns:xm="http://schemas.microsoft.com/office/excel/2006/main">
          <x14:cfRule type="cellIs" priority="26" operator="equal" id="{00D300D2-0059-4956-9430-001B0017007D}">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6A0042-0073-4221-AD1A-000300860063}" type="list" allowBlank="1" errorStyle="stop" imeMode="noControl" operator="between" showDropDown="0" showErrorMessage="1" showInputMessage="0">
          <x14:formula1>
            <xm:f>"nt,na,c"</xm:f>
          </x14:formula1>
          <xm:sqref>F54:F55</xm:sqref>
        </x14:dataValidation>
        <x14:dataValidation xr:uid="{0023009C-0011-4247-A9A1-009200C50004}" type="list" allowBlank="1" errorStyle="stop" imeMode="noControl" operator="between" showDropDown="0" showErrorMessage="1" showInputMessage="0">
          <x14:formula1>
            <xm:f>"nt,na,c,nc"</xm:f>
          </x14:formula1>
          <xm:sqref>F12:F53 F56:F117</xm:sqref>
        </x14:dataValidation>
        <x14:dataValidation xr:uid="{00C50058-005F-4948-846F-0094004C00B4}" type="list" allowBlank="1" errorStyle="stop" imeMode="noControl" operator="between" showDropDown="0" showErrorMessage="0" showInputMessage="0">
          <x14:formula1>
            <xm:f>"d"</xm:f>
          </x14:formula1>
          <xm:sqref>G12:G117</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554687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2" width="16"/>
  </cols>
  <sheetData>
    <row r="1" ht="0.75" customHeight="1">
      <c r="A1" s="305"/>
      <c r="B1" s="306"/>
      <c r="C1" s="306"/>
      <c r="D1" s="306"/>
      <c r="E1" s="306"/>
      <c r="F1" s="306"/>
      <c r="G1" s="306"/>
      <c r="H1" s="306"/>
      <c r="I1" s="306"/>
      <c r="J1" s="306"/>
      <c r="K1" s="306"/>
      <c r="L1" s="306"/>
      <c r="M1" s="350"/>
      <c r="N1" s="350"/>
      <c r="O1" s="350"/>
      <c r="P1" s="350"/>
      <c r="Q1" s="350"/>
      <c r="R1" s="350"/>
      <c r="S1" s="350"/>
      <c r="T1" s="350"/>
      <c r="U1" s="350"/>
      <c r="V1" s="350"/>
    </row>
    <row r="2" ht="16.5" customHeight="1">
      <c r="A2" s="308"/>
      <c r="B2" s="309" t="str">
        <f>F4</f>
        <v>P18</v>
      </c>
      <c r="C2" s="310">
        <f>Echantillon!C30</f>
        <v>0</v>
      </c>
      <c r="D2" s="311"/>
      <c r="E2" s="311"/>
      <c r="F2" s="312"/>
      <c r="G2" s="313"/>
      <c r="H2" s="313"/>
      <c r="I2" s="313"/>
      <c r="J2" s="313"/>
      <c r="K2" s="314"/>
      <c r="L2" s="314"/>
      <c r="M2" s="351"/>
      <c r="N2" s="351"/>
      <c r="O2" s="350"/>
      <c r="P2" s="350"/>
      <c r="Q2" s="350"/>
      <c r="R2" s="350"/>
      <c r="S2" s="350"/>
      <c r="T2" s="350"/>
      <c r="U2" s="350"/>
      <c r="V2" s="350"/>
    </row>
    <row r="3" ht="18.75" customHeight="1">
      <c r="A3" s="308"/>
      <c r="B3" s="309" t="s">
        <v>468</v>
      </c>
      <c r="C3" s="316" t="str">
        <f>HYPERLINK(Echantillon!D30)</f>
        <v/>
      </c>
      <c r="D3" s="56"/>
      <c r="E3" s="56"/>
      <c r="F3" s="56"/>
      <c r="G3" s="313"/>
      <c r="H3" s="313"/>
      <c r="I3" s="313"/>
      <c r="J3" s="313"/>
      <c r="K3" s="313"/>
      <c r="L3" s="313"/>
      <c r="M3" s="350"/>
      <c r="N3" s="350"/>
      <c r="O3" s="350"/>
      <c r="P3" s="350"/>
      <c r="Q3" s="350"/>
      <c r="R3" s="350"/>
      <c r="S3" s="350"/>
      <c r="T3" s="350"/>
      <c r="U3" s="350"/>
      <c r="V3" s="350"/>
    </row>
    <row r="4" ht="16.5" customHeight="1">
      <c r="A4" s="305"/>
      <c r="B4" s="317" t="s">
        <v>125</v>
      </c>
      <c r="C4" s="318" t="s">
        <v>469</v>
      </c>
      <c r="D4" s="318" t="s">
        <v>128</v>
      </c>
      <c r="E4" s="319" t="s">
        <v>129</v>
      </c>
      <c r="F4" s="319" t="str">
        <f>Echantillon!B30</f>
        <v>P18</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66">O5+P5</f>
        <v>0</v>
      </c>
      <c r="T5" s="329" t="str">
        <f t="shared" ref="T5:T7" si="167">IF(S5&gt;0,O5/S5,"-")</f>
        <v>-</v>
      </c>
      <c r="U5" s="330" t="str">
        <f t="shared" ref="U5:V5" si="168">T5</f>
        <v>-</v>
      </c>
      <c r="V5" s="330" t="str">
        <f t="shared" si="168"/>
        <v>-</v>
      </c>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66"/>
        <v>0</v>
      </c>
      <c r="T6" s="329" t="str">
        <f t="shared" si="167"/>
        <v>-</v>
      </c>
      <c r="U6" s="53" t="str">
        <f t="shared" ref="U6:V6" si="169">IF(S6&gt;0,SUM(O5:O6)/SUM(S5:S6),"-")</f>
        <v>-</v>
      </c>
      <c r="V6" s="53" t="e">
        <f t="shared" si="169"/>
        <v>#DIV/0!</v>
      </c>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66"/>
        <v>0</v>
      </c>
      <c r="T7" s="329" t="str">
        <f t="shared" si="167"/>
        <v>-</v>
      </c>
      <c r="U7" s="330" t="str">
        <f t="shared" ref="U7:V7" si="170">IF(S7&gt;0,SUM(O5:O7)/SUM(S5:S7),"-")</f>
        <v>-</v>
      </c>
      <c r="V7" s="330" t="e">
        <f t="shared" si="170"/>
        <v>#DIV/0!</v>
      </c>
    </row>
    <row r="8" ht="16.5" customHeight="1">
      <c r="A8" s="305"/>
      <c r="B8" s="40"/>
      <c r="C8" s="40"/>
      <c r="D8" s="40"/>
      <c r="E8" s="319" t="s">
        <v>134</v>
      </c>
      <c r="F8" s="319">
        <f>COUNTIF(F12:F117,"nt")</f>
        <v>106</v>
      </c>
      <c r="G8" s="40"/>
      <c r="H8" s="40"/>
      <c r="I8" s="40"/>
      <c r="J8" s="40"/>
      <c r="K8" s="40"/>
      <c r="L8" s="40"/>
      <c r="M8" s="306"/>
      <c r="N8" s="331" t="s">
        <v>476</v>
      </c>
      <c r="O8" s="332">
        <f t="shared" ref="O8:S8" si="171">SUM(O5:O7)</f>
        <v>0</v>
      </c>
      <c r="P8" s="332">
        <f t="shared" si="171"/>
        <v>0</v>
      </c>
      <c r="Q8" s="332">
        <f t="shared" si="171"/>
        <v>0</v>
      </c>
      <c r="R8" s="332">
        <f t="shared" si="171"/>
        <v>106</v>
      </c>
      <c r="S8" s="333">
        <f t="shared" si="171"/>
        <v>0</v>
      </c>
      <c r="T8" s="329"/>
      <c r="U8" s="327"/>
      <c r="V8" s="327"/>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row>
    <row r="11" ht="13.800000000000001">
      <c r="A11" s="305"/>
      <c r="B11" s="263"/>
      <c r="C11" s="263"/>
      <c r="D11" s="263"/>
      <c r="E11" s="335"/>
      <c r="F11" s="263"/>
      <c r="G11" s="263"/>
      <c r="H11" s="336"/>
      <c r="I11" s="336"/>
      <c r="J11" s="336"/>
      <c r="K11" s="336"/>
      <c r="L11" s="336"/>
      <c r="M11" s="350"/>
      <c r="N11" s="350"/>
      <c r="O11" s="350"/>
      <c r="P11" s="350"/>
      <c r="Q11" s="350"/>
      <c r="R11" s="350"/>
      <c r="S11" s="350"/>
      <c r="T11" s="350"/>
      <c r="U11" s="350"/>
      <c r="V11" s="350"/>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50"/>
      <c r="N12" s="350"/>
      <c r="O12" s="350"/>
      <c r="P12" s="350"/>
      <c r="Q12" s="350"/>
      <c r="R12" s="350"/>
      <c r="S12" s="350"/>
      <c r="T12" s="350"/>
      <c r="U12" s="350"/>
      <c r="V12" s="350"/>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50"/>
      <c r="N13" s="350"/>
      <c r="O13" s="350"/>
      <c r="P13" s="350"/>
      <c r="Q13" s="350"/>
      <c r="R13" s="350"/>
      <c r="S13" s="350"/>
      <c r="T13" s="350"/>
      <c r="U13" s="350"/>
      <c r="V13" s="350"/>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50"/>
      <c r="N14" s="350"/>
      <c r="O14" s="350"/>
      <c r="P14" s="350"/>
      <c r="Q14" s="350"/>
      <c r="R14" s="350"/>
      <c r="S14" s="350"/>
      <c r="T14" s="350"/>
      <c r="U14" s="350"/>
      <c r="V14" s="350"/>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50"/>
      <c r="N15" s="350"/>
      <c r="O15" s="350"/>
      <c r="P15" s="350"/>
      <c r="Q15" s="350"/>
      <c r="R15" s="350"/>
      <c r="S15" s="350"/>
      <c r="T15" s="350"/>
      <c r="U15" s="350"/>
      <c r="V15" s="350"/>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50"/>
      <c r="N16" s="350"/>
      <c r="O16" s="350"/>
      <c r="P16" s="350"/>
      <c r="Q16" s="350"/>
      <c r="R16" s="350"/>
      <c r="S16" s="350"/>
      <c r="T16" s="350"/>
      <c r="U16" s="350"/>
      <c r="V16" s="350"/>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50"/>
      <c r="N17" s="350"/>
      <c r="O17" s="350"/>
      <c r="P17" s="350"/>
      <c r="Q17" s="350"/>
      <c r="R17" s="350"/>
      <c r="S17" s="350"/>
      <c r="T17" s="350"/>
      <c r="U17" s="350"/>
      <c r="V17" s="350"/>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52"/>
      <c r="N18" s="352"/>
      <c r="O18" s="352"/>
      <c r="P18" s="352"/>
      <c r="Q18" s="352"/>
      <c r="R18" s="352"/>
      <c r="S18" s="352"/>
      <c r="T18" s="352"/>
      <c r="U18" s="352"/>
      <c r="V18" s="352"/>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53"/>
      <c r="N19" s="353"/>
      <c r="O19" s="353"/>
      <c r="P19" s="353"/>
      <c r="Q19" s="353"/>
      <c r="R19" s="353"/>
      <c r="S19" s="354"/>
      <c r="T19" s="350"/>
      <c r="U19" s="350"/>
      <c r="V19" s="350"/>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50"/>
      <c r="N20" s="350"/>
      <c r="O20" s="350"/>
      <c r="P20" s="350"/>
      <c r="Q20" s="350"/>
      <c r="R20" s="350"/>
      <c r="S20" s="350"/>
      <c r="T20" s="350"/>
      <c r="U20" s="350"/>
      <c r="V20" s="350"/>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50"/>
      <c r="N21" s="350"/>
      <c r="O21" s="350"/>
      <c r="P21" s="350"/>
      <c r="Q21" s="350"/>
      <c r="R21" s="350"/>
      <c r="S21" s="350"/>
      <c r="T21" s="350"/>
      <c r="U21" s="350"/>
      <c r="V21" s="350"/>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50"/>
      <c r="N22" s="350"/>
      <c r="O22" s="350"/>
      <c r="P22" s="350"/>
      <c r="Q22" s="350"/>
      <c r="R22" s="350"/>
      <c r="S22" s="350"/>
      <c r="T22" s="350"/>
      <c r="U22" s="350"/>
      <c r="V22" s="350"/>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50"/>
      <c r="N23" s="350"/>
      <c r="O23" s="350"/>
      <c r="P23" s="350"/>
      <c r="Q23" s="350"/>
      <c r="R23" s="350"/>
      <c r="S23" s="350"/>
      <c r="T23" s="350"/>
      <c r="U23" s="350"/>
      <c r="V23" s="350"/>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50"/>
      <c r="N24" s="350"/>
      <c r="O24" s="350"/>
      <c r="P24" s="350"/>
      <c r="Q24" s="350"/>
      <c r="R24" s="350"/>
      <c r="S24" s="350"/>
      <c r="T24" s="350"/>
      <c r="U24" s="350"/>
      <c r="V24" s="350"/>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50"/>
      <c r="N25" s="350"/>
      <c r="O25" s="350"/>
      <c r="P25" s="350"/>
      <c r="Q25" s="350"/>
      <c r="R25" s="350"/>
      <c r="S25" s="350"/>
      <c r="T25" s="350"/>
      <c r="U25" s="350"/>
      <c r="V25" s="350"/>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50"/>
      <c r="N26" s="350"/>
      <c r="O26" s="350"/>
      <c r="P26" s="350"/>
      <c r="Q26" s="350"/>
      <c r="R26" s="350"/>
      <c r="S26" s="350"/>
      <c r="T26" s="350"/>
      <c r="U26" s="350"/>
      <c r="V26" s="350"/>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50"/>
      <c r="N27" s="350"/>
      <c r="O27" s="350"/>
      <c r="P27" s="350"/>
      <c r="Q27" s="350"/>
      <c r="R27" s="350"/>
      <c r="S27" s="350"/>
      <c r="T27" s="350"/>
      <c r="U27" s="350"/>
      <c r="V27" s="350"/>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50"/>
      <c r="N28" s="350"/>
      <c r="O28" s="350"/>
      <c r="P28" s="350"/>
      <c r="Q28" s="350"/>
      <c r="R28" s="350"/>
      <c r="S28" s="350"/>
      <c r="T28" s="350"/>
      <c r="U28" s="350"/>
      <c r="V28" s="350"/>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50"/>
      <c r="N29" s="350"/>
      <c r="O29" s="350"/>
      <c r="P29" s="350"/>
      <c r="Q29" s="350"/>
      <c r="R29" s="350"/>
      <c r="S29" s="350"/>
      <c r="T29" s="350"/>
      <c r="U29" s="350"/>
      <c r="V29" s="350"/>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50"/>
      <c r="N30" s="350"/>
      <c r="O30" s="350"/>
      <c r="P30" s="350"/>
      <c r="Q30" s="350"/>
      <c r="R30" s="350"/>
      <c r="S30" s="350"/>
      <c r="T30" s="350"/>
      <c r="U30" s="350"/>
      <c r="V30" s="350"/>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50"/>
      <c r="N31" s="350"/>
      <c r="O31" s="350"/>
      <c r="P31" s="350"/>
      <c r="Q31" s="350"/>
      <c r="R31" s="350"/>
      <c r="S31" s="350"/>
      <c r="T31" s="350"/>
      <c r="U31" s="350"/>
      <c r="V31" s="350"/>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50"/>
      <c r="N32" s="350"/>
      <c r="O32" s="350"/>
      <c r="P32" s="350"/>
      <c r="Q32" s="350"/>
      <c r="R32" s="350"/>
      <c r="S32" s="350"/>
      <c r="T32" s="350"/>
      <c r="U32" s="350"/>
      <c r="V32" s="350"/>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50"/>
      <c r="N33" s="350"/>
      <c r="O33" s="350"/>
      <c r="P33" s="350"/>
      <c r="Q33" s="350"/>
      <c r="R33" s="350"/>
      <c r="S33" s="350"/>
      <c r="T33" s="350"/>
      <c r="U33" s="350"/>
      <c r="V33" s="350"/>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50"/>
      <c r="N34" s="350"/>
      <c r="O34" s="350"/>
      <c r="P34" s="350"/>
      <c r="Q34" s="350"/>
      <c r="R34" s="350"/>
      <c r="S34" s="350"/>
      <c r="T34" s="350"/>
      <c r="U34" s="350"/>
      <c r="V34" s="350"/>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50"/>
      <c r="N35" s="350"/>
      <c r="O35" s="350"/>
      <c r="P35" s="350"/>
      <c r="Q35" s="350"/>
      <c r="R35" s="350"/>
      <c r="S35" s="350"/>
      <c r="T35" s="350"/>
      <c r="U35" s="350"/>
      <c r="V35" s="350"/>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50"/>
      <c r="N36" s="350"/>
      <c r="O36" s="350"/>
      <c r="P36" s="350"/>
      <c r="Q36" s="350"/>
      <c r="R36" s="350"/>
      <c r="S36" s="350"/>
      <c r="T36" s="350"/>
      <c r="U36" s="350"/>
      <c r="V36" s="350"/>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50"/>
      <c r="N37" s="350"/>
      <c r="O37" s="350"/>
      <c r="P37" s="350"/>
      <c r="Q37" s="350"/>
      <c r="R37" s="350"/>
      <c r="S37" s="350"/>
      <c r="T37" s="350"/>
      <c r="U37" s="350"/>
      <c r="V37" s="350"/>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50"/>
      <c r="N38" s="350"/>
      <c r="O38" s="350"/>
      <c r="P38" s="350"/>
      <c r="Q38" s="350"/>
      <c r="R38" s="350"/>
      <c r="S38" s="350"/>
      <c r="T38" s="350"/>
      <c r="U38" s="350"/>
      <c r="V38" s="350"/>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50"/>
      <c r="N39" s="350"/>
      <c r="O39" s="350"/>
      <c r="P39" s="350"/>
      <c r="Q39" s="350"/>
      <c r="R39" s="350"/>
      <c r="S39" s="350"/>
      <c r="T39" s="350"/>
      <c r="U39" s="350"/>
      <c r="V39" s="350"/>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50"/>
      <c r="N40" s="350"/>
      <c r="O40" s="350"/>
      <c r="P40" s="350"/>
      <c r="Q40" s="350"/>
      <c r="R40" s="350"/>
      <c r="S40" s="350"/>
      <c r="T40" s="350"/>
      <c r="U40" s="350"/>
      <c r="V40" s="350"/>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50"/>
      <c r="N41" s="350"/>
      <c r="O41" s="350"/>
      <c r="P41" s="350"/>
      <c r="Q41" s="350"/>
      <c r="R41" s="350"/>
      <c r="S41" s="350"/>
      <c r="T41" s="350"/>
      <c r="U41" s="350"/>
      <c r="V41" s="350"/>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50"/>
      <c r="N42" s="350"/>
      <c r="O42" s="350"/>
      <c r="P42" s="350"/>
      <c r="Q42" s="350"/>
      <c r="R42" s="350"/>
      <c r="S42" s="350"/>
      <c r="T42" s="350"/>
      <c r="U42" s="350"/>
      <c r="V42" s="350"/>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50"/>
      <c r="N43" s="350"/>
      <c r="O43" s="350"/>
      <c r="P43" s="350"/>
      <c r="Q43" s="350"/>
      <c r="R43" s="350"/>
      <c r="S43" s="350"/>
      <c r="T43" s="350"/>
      <c r="U43" s="350"/>
      <c r="V43" s="350"/>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50"/>
      <c r="N44" s="350"/>
      <c r="O44" s="350"/>
      <c r="P44" s="350"/>
      <c r="Q44" s="350"/>
      <c r="R44" s="350"/>
      <c r="S44" s="350"/>
      <c r="T44" s="350"/>
      <c r="U44" s="350"/>
      <c r="V44" s="350"/>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50"/>
      <c r="N45" s="350"/>
      <c r="O45" s="350"/>
      <c r="P45" s="350"/>
      <c r="Q45" s="350"/>
      <c r="R45" s="350"/>
      <c r="S45" s="350"/>
      <c r="T45" s="350"/>
      <c r="U45" s="350"/>
      <c r="V45" s="350"/>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50"/>
      <c r="N46" s="350"/>
      <c r="O46" s="350"/>
      <c r="P46" s="350"/>
      <c r="Q46" s="350"/>
      <c r="R46" s="350"/>
      <c r="S46" s="350"/>
      <c r="T46" s="350"/>
      <c r="U46" s="350"/>
      <c r="V46" s="350"/>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50"/>
      <c r="N47" s="350"/>
      <c r="O47" s="350"/>
      <c r="P47" s="350"/>
      <c r="Q47" s="350"/>
      <c r="R47" s="350"/>
      <c r="S47" s="350"/>
      <c r="T47" s="350"/>
      <c r="U47" s="350"/>
      <c r="V47" s="350"/>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50"/>
      <c r="N48" s="350"/>
      <c r="O48" s="350"/>
      <c r="P48" s="350"/>
      <c r="Q48" s="350"/>
      <c r="R48" s="350"/>
      <c r="S48" s="350"/>
      <c r="T48" s="350"/>
      <c r="U48" s="350"/>
      <c r="V48" s="350"/>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50"/>
      <c r="N49" s="350"/>
      <c r="O49" s="350"/>
      <c r="P49" s="350"/>
      <c r="Q49" s="350"/>
      <c r="R49" s="350"/>
      <c r="S49" s="350"/>
      <c r="T49" s="350"/>
      <c r="U49" s="350"/>
      <c r="V49" s="350"/>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50"/>
      <c r="N50" s="350"/>
      <c r="O50" s="350"/>
      <c r="P50" s="350"/>
      <c r="Q50" s="350"/>
      <c r="R50" s="350"/>
      <c r="S50" s="350"/>
      <c r="T50" s="350"/>
      <c r="U50" s="350"/>
      <c r="V50" s="350"/>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50"/>
      <c r="N51" s="350"/>
      <c r="O51" s="350"/>
      <c r="P51" s="350"/>
      <c r="Q51" s="350"/>
      <c r="R51" s="350"/>
      <c r="S51" s="350"/>
      <c r="T51" s="350"/>
      <c r="U51" s="350"/>
      <c r="V51" s="350"/>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50"/>
      <c r="N52" s="350"/>
      <c r="O52" s="350"/>
      <c r="P52" s="350"/>
      <c r="Q52" s="350"/>
      <c r="R52" s="350"/>
      <c r="S52" s="350"/>
      <c r="T52" s="350"/>
      <c r="U52" s="350"/>
      <c r="V52" s="350"/>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50"/>
      <c r="N53" s="350"/>
      <c r="O53" s="350"/>
      <c r="P53" s="350"/>
      <c r="Q53" s="350"/>
      <c r="R53" s="350"/>
      <c r="S53" s="350"/>
      <c r="T53" s="350"/>
      <c r="U53" s="350"/>
      <c r="V53" s="350"/>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50"/>
      <c r="N54" s="350"/>
      <c r="O54" s="350"/>
      <c r="P54" s="350"/>
      <c r="Q54" s="350"/>
      <c r="R54" s="350"/>
      <c r="S54" s="350"/>
      <c r="T54" s="350"/>
      <c r="U54" s="350"/>
      <c r="V54" s="350"/>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50"/>
      <c r="N55" s="350"/>
      <c r="O55" s="350"/>
      <c r="P55" s="350"/>
      <c r="Q55" s="350"/>
      <c r="R55" s="350"/>
      <c r="S55" s="350"/>
      <c r="T55" s="350"/>
      <c r="U55" s="350"/>
      <c r="V55" s="350"/>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50"/>
      <c r="N56" s="350"/>
      <c r="O56" s="350"/>
      <c r="P56" s="350"/>
      <c r="Q56" s="350"/>
      <c r="R56" s="350"/>
      <c r="S56" s="350"/>
      <c r="T56" s="350"/>
      <c r="U56" s="350"/>
      <c r="V56" s="350"/>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50"/>
      <c r="N57" s="350"/>
      <c r="O57" s="350"/>
      <c r="P57" s="350"/>
      <c r="Q57" s="350"/>
      <c r="R57" s="350"/>
      <c r="S57" s="350"/>
      <c r="T57" s="350"/>
      <c r="U57" s="350"/>
      <c r="V57" s="350"/>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50"/>
      <c r="N58" s="350"/>
      <c r="O58" s="350"/>
      <c r="P58" s="350"/>
      <c r="Q58" s="350"/>
      <c r="R58" s="350"/>
      <c r="S58" s="350"/>
      <c r="T58" s="350"/>
      <c r="U58" s="350"/>
      <c r="V58" s="350"/>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50"/>
      <c r="N59" s="350"/>
      <c r="O59" s="350"/>
      <c r="P59" s="350"/>
      <c r="Q59" s="350"/>
      <c r="R59" s="350"/>
      <c r="S59" s="350"/>
      <c r="T59" s="350"/>
      <c r="U59" s="350"/>
      <c r="V59" s="350"/>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50"/>
      <c r="N60" s="350"/>
      <c r="O60" s="350"/>
      <c r="P60" s="350"/>
      <c r="Q60" s="350"/>
      <c r="R60" s="350"/>
      <c r="S60" s="350"/>
      <c r="T60" s="350"/>
      <c r="U60" s="350"/>
      <c r="V60" s="350"/>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50"/>
      <c r="N61" s="350"/>
      <c r="O61" s="350"/>
      <c r="P61" s="350"/>
      <c r="Q61" s="350"/>
      <c r="R61" s="350"/>
      <c r="S61" s="350"/>
      <c r="T61" s="350"/>
      <c r="U61" s="350"/>
      <c r="V61" s="350"/>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50"/>
      <c r="N62" s="350"/>
      <c r="O62" s="350"/>
      <c r="P62" s="350"/>
      <c r="Q62" s="350"/>
      <c r="R62" s="350"/>
      <c r="S62" s="350"/>
      <c r="T62" s="350"/>
      <c r="U62" s="350"/>
      <c r="V62" s="350"/>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50"/>
      <c r="N63" s="350"/>
      <c r="O63" s="350"/>
      <c r="P63" s="350"/>
      <c r="Q63" s="350"/>
      <c r="R63" s="350"/>
      <c r="S63" s="350"/>
      <c r="T63" s="350"/>
      <c r="U63" s="350"/>
      <c r="V63" s="350"/>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50"/>
      <c r="N64" s="350"/>
      <c r="O64" s="350"/>
      <c r="P64" s="350"/>
      <c r="Q64" s="350"/>
      <c r="R64" s="350"/>
      <c r="S64" s="350"/>
      <c r="T64" s="350"/>
      <c r="U64" s="350"/>
      <c r="V64" s="350"/>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50"/>
      <c r="N65" s="350"/>
      <c r="O65" s="350"/>
      <c r="P65" s="350"/>
      <c r="Q65" s="350"/>
      <c r="R65" s="350"/>
      <c r="S65" s="350"/>
      <c r="T65" s="350"/>
      <c r="U65" s="350"/>
      <c r="V65" s="350"/>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50"/>
      <c r="N66" s="350"/>
      <c r="O66" s="350"/>
      <c r="P66" s="350"/>
      <c r="Q66" s="350"/>
      <c r="R66" s="350"/>
      <c r="S66" s="350"/>
      <c r="T66" s="350"/>
      <c r="U66" s="350"/>
      <c r="V66" s="350"/>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50"/>
      <c r="N67" s="350"/>
      <c r="O67" s="350"/>
      <c r="P67" s="350"/>
      <c r="Q67" s="350"/>
      <c r="R67" s="350"/>
      <c r="S67" s="350"/>
      <c r="T67" s="350"/>
      <c r="U67" s="350"/>
      <c r="V67" s="350"/>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50"/>
      <c r="N68" s="350"/>
      <c r="O68" s="350"/>
      <c r="P68" s="350"/>
      <c r="Q68" s="350"/>
      <c r="R68" s="350"/>
      <c r="S68" s="350"/>
      <c r="T68" s="350"/>
      <c r="U68" s="350"/>
      <c r="V68" s="350"/>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50"/>
      <c r="N69" s="350"/>
      <c r="O69" s="350"/>
      <c r="P69" s="350"/>
      <c r="Q69" s="350"/>
      <c r="R69" s="350"/>
      <c r="S69" s="350"/>
      <c r="T69" s="350"/>
      <c r="U69" s="350"/>
      <c r="V69" s="350"/>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50"/>
      <c r="N70" s="350"/>
      <c r="O70" s="350"/>
      <c r="P70" s="350"/>
      <c r="Q70" s="350"/>
      <c r="R70" s="350"/>
      <c r="S70" s="350"/>
      <c r="T70" s="350"/>
      <c r="U70" s="350"/>
      <c r="V70" s="350"/>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50"/>
      <c r="N71" s="350"/>
      <c r="O71" s="350"/>
      <c r="P71" s="350"/>
      <c r="Q71" s="350"/>
      <c r="R71" s="350"/>
      <c r="S71" s="350"/>
      <c r="T71" s="350"/>
      <c r="U71" s="350"/>
      <c r="V71" s="350"/>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50"/>
      <c r="N72" s="350"/>
      <c r="O72" s="350"/>
      <c r="P72" s="350"/>
      <c r="Q72" s="350"/>
      <c r="R72" s="350"/>
      <c r="S72" s="350"/>
      <c r="T72" s="350"/>
      <c r="U72" s="350"/>
      <c r="V72" s="350"/>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50"/>
      <c r="N73" s="350"/>
      <c r="O73" s="350"/>
      <c r="P73" s="350"/>
      <c r="Q73" s="350"/>
      <c r="R73" s="350"/>
      <c r="S73" s="350"/>
      <c r="T73" s="350"/>
      <c r="U73" s="350"/>
      <c r="V73" s="350"/>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50"/>
      <c r="N74" s="350"/>
      <c r="O74" s="350"/>
      <c r="P74" s="350"/>
      <c r="Q74" s="350"/>
      <c r="R74" s="350"/>
      <c r="S74" s="350"/>
      <c r="T74" s="350"/>
      <c r="U74" s="350"/>
      <c r="V74" s="350"/>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50"/>
      <c r="N75" s="350"/>
      <c r="O75" s="350"/>
      <c r="P75" s="350"/>
      <c r="Q75" s="350"/>
      <c r="R75" s="350"/>
      <c r="S75" s="350"/>
      <c r="T75" s="350"/>
      <c r="U75" s="350"/>
      <c r="V75" s="350"/>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50"/>
      <c r="N76" s="350"/>
      <c r="O76" s="350"/>
      <c r="P76" s="350"/>
      <c r="Q76" s="350"/>
      <c r="R76" s="350"/>
      <c r="S76" s="350"/>
      <c r="T76" s="350"/>
      <c r="U76" s="350"/>
      <c r="V76" s="350"/>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50"/>
      <c r="N77" s="350"/>
      <c r="O77" s="350"/>
      <c r="P77" s="350"/>
      <c r="Q77" s="350"/>
      <c r="R77" s="350"/>
      <c r="S77" s="350"/>
      <c r="T77" s="350"/>
      <c r="U77" s="350"/>
      <c r="V77" s="350"/>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50"/>
      <c r="N78" s="350"/>
      <c r="O78" s="350"/>
      <c r="P78" s="350"/>
      <c r="Q78" s="350"/>
      <c r="R78" s="350"/>
      <c r="S78" s="350"/>
      <c r="T78" s="350"/>
      <c r="U78" s="350"/>
      <c r="V78" s="350"/>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50"/>
      <c r="N79" s="350"/>
      <c r="O79" s="350"/>
      <c r="P79" s="350"/>
      <c r="Q79" s="350"/>
      <c r="R79" s="350"/>
      <c r="S79" s="350"/>
      <c r="T79" s="350"/>
      <c r="U79" s="350"/>
      <c r="V79" s="350"/>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50"/>
      <c r="N80" s="350"/>
      <c r="O80" s="350"/>
      <c r="P80" s="350"/>
      <c r="Q80" s="350"/>
      <c r="R80" s="350"/>
      <c r="S80" s="350"/>
      <c r="T80" s="350"/>
      <c r="U80" s="350"/>
      <c r="V80" s="350"/>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50"/>
      <c r="N81" s="350"/>
      <c r="O81" s="350"/>
      <c r="P81" s="350"/>
      <c r="Q81" s="350"/>
      <c r="R81" s="350"/>
      <c r="S81" s="350"/>
      <c r="T81" s="350"/>
      <c r="U81" s="350"/>
      <c r="V81" s="350"/>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50"/>
      <c r="N82" s="350"/>
      <c r="O82" s="350"/>
      <c r="P82" s="350"/>
      <c r="Q82" s="350"/>
      <c r="R82" s="350"/>
      <c r="S82" s="350"/>
      <c r="T82" s="350"/>
      <c r="U82" s="350"/>
      <c r="V82" s="350"/>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50"/>
      <c r="N83" s="350"/>
      <c r="O83" s="350"/>
      <c r="P83" s="350"/>
      <c r="Q83" s="350"/>
      <c r="R83" s="350"/>
      <c r="S83" s="350"/>
      <c r="T83" s="350"/>
      <c r="U83" s="350"/>
      <c r="V83" s="350"/>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50"/>
      <c r="N84" s="350"/>
      <c r="O84" s="350"/>
      <c r="P84" s="350"/>
      <c r="Q84" s="350"/>
      <c r="R84" s="350"/>
      <c r="S84" s="350"/>
      <c r="T84" s="350"/>
      <c r="U84" s="350"/>
      <c r="V84" s="350"/>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50"/>
      <c r="N85" s="350"/>
      <c r="O85" s="350"/>
      <c r="P85" s="350"/>
      <c r="Q85" s="350"/>
      <c r="R85" s="350"/>
      <c r="S85" s="350"/>
      <c r="T85" s="350"/>
      <c r="U85" s="350"/>
      <c r="V85" s="350"/>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50"/>
      <c r="N86" s="350"/>
      <c r="O86" s="350"/>
      <c r="P86" s="350"/>
      <c r="Q86" s="350"/>
      <c r="R86" s="350"/>
      <c r="S86" s="350"/>
      <c r="T86" s="350"/>
      <c r="U86" s="350"/>
      <c r="V86" s="350"/>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50"/>
      <c r="N87" s="350"/>
      <c r="O87" s="350"/>
      <c r="P87" s="350"/>
      <c r="Q87" s="350"/>
      <c r="R87" s="350"/>
      <c r="S87" s="350"/>
      <c r="T87" s="350"/>
      <c r="U87" s="350"/>
      <c r="V87" s="350"/>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50"/>
      <c r="N88" s="350"/>
      <c r="O88" s="350"/>
      <c r="P88" s="350"/>
      <c r="Q88" s="350"/>
      <c r="R88" s="350"/>
      <c r="S88" s="350"/>
      <c r="T88" s="350"/>
      <c r="U88" s="350"/>
      <c r="V88" s="350"/>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50"/>
      <c r="N89" s="350"/>
      <c r="O89" s="350"/>
      <c r="P89" s="350"/>
      <c r="Q89" s="350"/>
      <c r="R89" s="350"/>
      <c r="S89" s="350"/>
      <c r="T89" s="350"/>
      <c r="U89" s="350"/>
      <c r="V89" s="350"/>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50"/>
      <c r="N90" s="350"/>
      <c r="O90" s="350"/>
      <c r="P90" s="350"/>
      <c r="Q90" s="350"/>
      <c r="R90" s="350"/>
      <c r="S90" s="350"/>
      <c r="T90" s="350"/>
      <c r="U90" s="350"/>
      <c r="V90" s="350"/>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50"/>
      <c r="N91" s="350"/>
      <c r="O91" s="350"/>
      <c r="P91" s="350"/>
      <c r="Q91" s="350"/>
      <c r="R91" s="350"/>
      <c r="S91" s="350"/>
      <c r="T91" s="350"/>
      <c r="U91" s="350"/>
      <c r="V91" s="350"/>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50"/>
      <c r="N92" s="350"/>
      <c r="O92" s="350"/>
      <c r="P92" s="350"/>
      <c r="Q92" s="350"/>
      <c r="R92" s="350"/>
      <c r="S92" s="350"/>
      <c r="T92" s="350"/>
      <c r="U92" s="350"/>
      <c r="V92" s="350"/>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50"/>
      <c r="N93" s="350"/>
      <c r="O93" s="350"/>
      <c r="P93" s="350"/>
      <c r="Q93" s="350"/>
      <c r="R93" s="350"/>
      <c r="S93" s="350"/>
      <c r="T93" s="350"/>
      <c r="U93" s="350"/>
      <c r="V93" s="350"/>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50"/>
      <c r="N94" s="350"/>
      <c r="O94" s="350"/>
      <c r="P94" s="350"/>
      <c r="Q94" s="350"/>
      <c r="R94" s="350"/>
      <c r="S94" s="350"/>
      <c r="T94" s="350"/>
      <c r="U94" s="350"/>
      <c r="V94" s="350"/>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50"/>
      <c r="N95" s="350"/>
      <c r="O95" s="350"/>
      <c r="P95" s="350"/>
      <c r="Q95" s="350"/>
      <c r="R95" s="350"/>
      <c r="S95" s="350"/>
      <c r="T95" s="350"/>
      <c r="U95" s="350"/>
      <c r="V95" s="350"/>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50"/>
      <c r="N96" s="350"/>
      <c r="O96" s="350"/>
      <c r="P96" s="350"/>
      <c r="Q96" s="350"/>
      <c r="R96" s="350"/>
      <c r="S96" s="350"/>
      <c r="T96" s="350"/>
      <c r="U96" s="350"/>
      <c r="V96" s="350"/>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50"/>
      <c r="N97" s="350"/>
      <c r="O97" s="350"/>
      <c r="P97" s="350"/>
      <c r="Q97" s="350"/>
      <c r="R97" s="350"/>
      <c r="S97" s="350"/>
      <c r="T97" s="350"/>
      <c r="U97" s="350"/>
      <c r="V97" s="350"/>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50"/>
      <c r="N98" s="350"/>
      <c r="O98" s="350"/>
      <c r="P98" s="350"/>
      <c r="Q98" s="350"/>
      <c r="R98" s="350"/>
      <c r="S98" s="350"/>
      <c r="T98" s="350"/>
      <c r="U98" s="350"/>
      <c r="V98" s="350"/>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50"/>
      <c r="N99" s="350"/>
      <c r="O99" s="350"/>
      <c r="P99" s="350"/>
      <c r="Q99" s="350"/>
      <c r="R99" s="350"/>
      <c r="S99" s="350"/>
      <c r="T99" s="350"/>
      <c r="U99" s="350"/>
      <c r="V99" s="350"/>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50"/>
      <c r="N100" s="350"/>
      <c r="O100" s="350"/>
      <c r="P100" s="350"/>
      <c r="Q100" s="350"/>
      <c r="R100" s="350"/>
      <c r="S100" s="350"/>
      <c r="T100" s="350"/>
      <c r="U100" s="350"/>
      <c r="V100" s="350"/>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50"/>
      <c r="N101" s="350"/>
      <c r="O101" s="350"/>
      <c r="P101" s="350"/>
      <c r="Q101" s="350"/>
      <c r="R101" s="350"/>
      <c r="S101" s="350"/>
      <c r="T101" s="350"/>
      <c r="U101" s="350"/>
      <c r="V101" s="350"/>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50"/>
      <c r="N102" s="350"/>
      <c r="O102" s="350"/>
      <c r="P102" s="350"/>
      <c r="Q102" s="350"/>
      <c r="R102" s="350"/>
      <c r="S102" s="350"/>
      <c r="T102" s="350"/>
      <c r="U102" s="350"/>
      <c r="V102" s="350"/>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50"/>
      <c r="N103" s="350"/>
      <c r="O103" s="350"/>
      <c r="P103" s="350"/>
      <c r="Q103" s="350"/>
      <c r="R103" s="350"/>
      <c r="S103" s="350"/>
      <c r="T103" s="350"/>
      <c r="U103" s="350"/>
      <c r="V103" s="350"/>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50"/>
      <c r="N104" s="350"/>
      <c r="O104" s="350"/>
      <c r="P104" s="350"/>
      <c r="Q104" s="350"/>
      <c r="R104" s="350"/>
      <c r="S104" s="350"/>
      <c r="T104" s="350"/>
      <c r="U104" s="350"/>
      <c r="V104" s="350"/>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50"/>
      <c r="N105" s="350"/>
      <c r="O105" s="350"/>
      <c r="P105" s="350"/>
      <c r="Q105" s="350"/>
      <c r="R105" s="350"/>
      <c r="S105" s="350"/>
      <c r="T105" s="350"/>
      <c r="U105" s="350"/>
      <c r="V105" s="350"/>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50"/>
      <c r="N106" s="350"/>
      <c r="O106" s="350"/>
      <c r="P106" s="350"/>
      <c r="Q106" s="350"/>
      <c r="R106" s="350"/>
      <c r="S106" s="350"/>
      <c r="T106" s="350"/>
      <c r="U106" s="350"/>
      <c r="V106" s="350"/>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50"/>
      <c r="N107" s="350"/>
      <c r="O107" s="350"/>
      <c r="P107" s="350"/>
      <c r="Q107" s="350"/>
      <c r="R107" s="350"/>
      <c r="S107" s="350"/>
      <c r="T107" s="350"/>
      <c r="U107" s="350"/>
      <c r="V107" s="350"/>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50"/>
      <c r="N108" s="350"/>
      <c r="O108" s="350"/>
      <c r="P108" s="350"/>
      <c r="Q108" s="350"/>
      <c r="R108" s="350"/>
      <c r="S108" s="350"/>
      <c r="T108" s="350"/>
      <c r="U108" s="350"/>
      <c r="V108" s="350"/>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50"/>
      <c r="N109" s="350"/>
      <c r="O109" s="350"/>
      <c r="P109" s="350"/>
      <c r="Q109" s="350"/>
      <c r="R109" s="350"/>
      <c r="S109" s="350"/>
      <c r="T109" s="350"/>
      <c r="U109" s="350"/>
      <c r="V109" s="350"/>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50"/>
      <c r="N110" s="350"/>
      <c r="O110" s="350"/>
      <c r="P110" s="350"/>
      <c r="Q110" s="350"/>
      <c r="R110" s="350"/>
      <c r="S110" s="350"/>
      <c r="T110" s="350"/>
      <c r="U110" s="350"/>
      <c r="V110" s="350"/>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50"/>
      <c r="N111" s="350"/>
      <c r="O111" s="350"/>
      <c r="P111" s="350"/>
      <c r="Q111" s="350"/>
      <c r="R111" s="350"/>
      <c r="S111" s="350"/>
      <c r="T111" s="350"/>
      <c r="U111" s="350"/>
      <c r="V111" s="350"/>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50"/>
      <c r="N112" s="350"/>
      <c r="O112" s="350"/>
      <c r="P112" s="350"/>
      <c r="Q112" s="350"/>
      <c r="R112" s="350"/>
      <c r="S112" s="350"/>
      <c r="T112" s="350"/>
      <c r="U112" s="350"/>
      <c r="V112" s="350"/>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50"/>
      <c r="N113" s="350"/>
      <c r="O113" s="350"/>
      <c r="P113" s="350"/>
      <c r="Q113" s="350"/>
      <c r="R113" s="350"/>
      <c r="S113" s="350"/>
      <c r="T113" s="350"/>
      <c r="U113" s="350"/>
      <c r="V113" s="350"/>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50"/>
      <c r="N114" s="350"/>
      <c r="O114" s="350"/>
      <c r="P114" s="350"/>
      <c r="Q114" s="350"/>
      <c r="R114" s="350"/>
      <c r="S114" s="350"/>
      <c r="T114" s="350"/>
      <c r="U114" s="350"/>
      <c r="V114" s="350"/>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180"/>
      <c r="N115" s="180"/>
      <c r="O115" s="180"/>
      <c r="P115" s="180"/>
      <c r="Q115" s="180"/>
      <c r="R115" s="180"/>
      <c r="S115" s="180"/>
      <c r="T115" s="180"/>
      <c r="U115" s="180"/>
      <c r="V115" s="180"/>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50"/>
      <c r="N116" s="350"/>
      <c r="O116" s="350"/>
      <c r="P116" s="350"/>
      <c r="Q116" s="350"/>
      <c r="R116" s="350"/>
      <c r="S116" s="350"/>
      <c r="T116" s="350"/>
      <c r="U116" s="350"/>
      <c r="V116" s="350"/>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50"/>
      <c r="N117" s="350"/>
      <c r="O117" s="350"/>
      <c r="P117" s="350"/>
      <c r="Q117" s="350"/>
      <c r="R117" s="350"/>
      <c r="S117" s="350"/>
      <c r="T117" s="350"/>
      <c r="U117" s="350"/>
      <c r="V117" s="350"/>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30009F-000A-49CD-AC85-003700730076}">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30" operator="equal" id="{0019001C-0052-4615-8A0A-001000A20090}">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730081-00F6-40BF-AF32-005A00AE0017}">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7" operator="equal" id="{00EB0050-0056-4275-A20E-00FE00160042}">
            <xm:f>"c"</xm:f>
            <x14:dxf>
              <fill>
                <patternFill patternType="solid">
                  <fgColor rgb="FFB7E1CD"/>
                  <bgColor rgb="FFB7E1CD"/>
                </patternFill>
              </fill>
            </x14:dxf>
          </x14:cfRule>
          <xm:sqref>F11:F117</xm:sqref>
        </x14:conditionalFormatting>
        <x14:conditionalFormatting xmlns:xm="http://schemas.microsoft.com/office/excel/2006/main">
          <x14:cfRule type="cellIs" priority="28" operator="equal" id="{002200C7-0057-4A92-91D1-00B7008800C9}">
            <xm:f>"nc"</xm:f>
            <x14:dxf>
              <fill>
                <patternFill patternType="solid">
                  <fgColor rgb="FFF4C7C3"/>
                  <bgColor rgb="FFF4C7C3"/>
                </patternFill>
              </fill>
            </x14:dxf>
          </x14:cfRule>
          <xm:sqref>F11:F117</xm:sqref>
        </x14:conditionalFormatting>
        <x14:conditionalFormatting xmlns:xm="http://schemas.microsoft.com/office/excel/2006/main">
          <x14:cfRule type="cellIs" priority="29" operator="equal" id="{00410028-00F0-402A-A111-00D400D700F9}">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BB00D1-0021-4D78-BDFA-00A00082009E}">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EE0097-0096-4525-975C-004600CF0037}">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23" operator="equal" id="{009F00D3-004C-4EA6-A6F2-0085004F001E}">
            <xm:f>"C"</xm:f>
            <x14:dxf>
              <fill>
                <patternFill patternType="solid">
                  <fgColor rgb="FFB7E1CD"/>
                  <bgColor rgb="FFB7E1CD"/>
                </patternFill>
              </fill>
            </x14:dxf>
          </x14:cfRule>
          <xm:sqref>O4:S4</xm:sqref>
        </x14:conditionalFormatting>
        <x14:conditionalFormatting xmlns:xm="http://schemas.microsoft.com/office/excel/2006/main">
          <x14:cfRule type="cellIs" priority="24" operator="equal" id="{0035008F-00D7-4097-83C8-00AE00A70023}">
            <xm:f>"NC"</xm:f>
            <x14:dxf>
              <fill>
                <patternFill patternType="solid">
                  <fgColor rgb="FFF4C7C3"/>
                  <bgColor rgb="FFF4C7C3"/>
                </patternFill>
              </fill>
            </x14:dxf>
          </x14:cfRule>
          <xm:sqref>O4:S4</xm:sqref>
        </x14:conditionalFormatting>
        <x14:conditionalFormatting xmlns:xm="http://schemas.microsoft.com/office/excel/2006/main">
          <x14:cfRule type="cellIs" priority="25" operator="equal" id="{0088008D-0063-4F50-9F5B-0092002F0059}">
            <xm:f>"NA"</xm:f>
            <x14:dxf>
              <fill>
                <patternFill patternType="solid">
                  <fgColor rgb="FFFCE8B2"/>
                  <bgColor rgb="FFFCE8B2"/>
                </patternFill>
              </fill>
            </x14:dxf>
          </x14:cfRule>
          <xm:sqref>O4:S4</xm:sqref>
        </x14:conditionalFormatting>
        <x14:conditionalFormatting xmlns:xm="http://schemas.microsoft.com/office/excel/2006/main">
          <x14:cfRule type="cellIs" priority="26" operator="equal" id="{00880046-00CC-4069-B8C3-003400D30032}">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3A0060-000B-4C17-B3E2-003800CB001B}" type="list" allowBlank="1" errorStyle="stop" imeMode="noControl" operator="between" showDropDown="0" showErrorMessage="1" showInputMessage="0">
          <x14:formula1>
            <xm:f>"nt,na,c"</xm:f>
          </x14:formula1>
          <xm:sqref>F54:F55</xm:sqref>
        </x14:dataValidation>
        <x14:dataValidation xr:uid="{003F007E-0017-4BE6-9476-0088000F00B2}" type="list" allowBlank="1" errorStyle="stop" imeMode="noControl" operator="between" showDropDown="0" showErrorMessage="1" showInputMessage="0">
          <x14:formula1>
            <xm:f>"nt,na,c,nc"</xm:f>
          </x14:formula1>
          <xm:sqref>F12:F53 F56:F117</xm:sqref>
        </x14:dataValidation>
        <x14:dataValidation xr:uid="{00A7001E-009E-4C74-9C49-001100110046}" type="list" allowBlank="1" errorStyle="stop" imeMode="noControl" operator="between" showDropDown="0" showErrorMessage="0" showInputMessage="0">
          <x14:formula1>
            <xm:f>"d"</xm:f>
          </x14:formula1>
          <xm:sqref>G12:G117</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332031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1" width="16.88671875"/>
    <col customWidth="1" min="22" max="22" width="4.109375"/>
    <col customWidth="1" min="23" max="29" width="20.88671875"/>
  </cols>
  <sheetData>
    <row r="1" ht="0.75" customHeight="1">
      <c r="A1" s="305"/>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row>
    <row r="2" ht="16.5" customHeight="1">
      <c r="A2" s="308"/>
      <c r="B2" s="309" t="str">
        <f>F4</f>
        <v>P19</v>
      </c>
      <c r="C2" s="310">
        <f>Echantillon!C31</f>
        <v>0</v>
      </c>
      <c r="D2" s="311"/>
      <c r="E2" s="311"/>
      <c r="F2" s="312"/>
      <c r="G2" s="313"/>
      <c r="H2" s="313"/>
      <c r="I2" s="313"/>
      <c r="J2" s="313"/>
      <c r="K2" s="314"/>
      <c r="L2" s="314"/>
      <c r="M2" s="315"/>
      <c r="N2" s="315"/>
      <c r="O2" s="306"/>
      <c r="P2" s="306"/>
      <c r="Q2" s="306"/>
      <c r="R2" s="306"/>
      <c r="S2" s="306"/>
      <c r="T2" s="306"/>
      <c r="U2" s="306"/>
      <c r="V2" s="306"/>
      <c r="W2" s="306"/>
      <c r="X2" s="306"/>
      <c r="Y2" s="306"/>
      <c r="Z2" s="306"/>
      <c r="AA2" s="306"/>
      <c r="AB2" s="306"/>
      <c r="AC2" s="306"/>
    </row>
    <row r="3" ht="18.75" customHeight="1">
      <c r="A3" s="308"/>
      <c r="B3" s="309" t="s">
        <v>468</v>
      </c>
      <c r="C3" s="316" t="str">
        <f>HYPERLINK(Echantillon!D31)</f>
        <v/>
      </c>
      <c r="D3" s="56"/>
      <c r="E3" s="56"/>
      <c r="F3" s="56"/>
      <c r="G3" s="313"/>
      <c r="H3" s="313"/>
      <c r="I3" s="313"/>
      <c r="J3" s="313"/>
      <c r="K3" s="313"/>
      <c r="L3" s="313"/>
      <c r="M3" s="306"/>
      <c r="N3" s="306"/>
      <c r="O3" s="306"/>
      <c r="P3" s="306"/>
      <c r="Q3" s="306"/>
      <c r="R3" s="306"/>
      <c r="S3" s="306"/>
      <c r="T3" s="306"/>
      <c r="U3" s="306"/>
      <c r="V3" s="306"/>
      <c r="W3" s="306"/>
      <c r="X3" s="306"/>
      <c r="Y3" s="306"/>
      <c r="Z3" s="306"/>
      <c r="AA3" s="306"/>
      <c r="AB3" s="306"/>
      <c r="AC3" s="306"/>
    </row>
    <row r="4" ht="16.5" customHeight="1">
      <c r="A4" s="305"/>
      <c r="B4" s="317" t="s">
        <v>125</v>
      </c>
      <c r="C4" s="318" t="s">
        <v>469</v>
      </c>
      <c r="D4" s="318" t="s">
        <v>128</v>
      </c>
      <c r="E4" s="319" t="s">
        <v>129</v>
      </c>
      <c r="F4" s="319" t="str">
        <f>Echantillon!B31</f>
        <v>P19</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c r="W4" s="307"/>
      <c r="X4" s="307"/>
      <c r="Y4" s="307"/>
      <c r="Z4" s="307"/>
      <c r="AA4" s="307"/>
      <c r="AB4" s="307"/>
      <c r="AC4" s="307"/>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72">O5+P5</f>
        <v>0</v>
      </c>
      <c r="T5" s="329" t="str">
        <f t="shared" ref="T5:T7" si="173">IF(S5&gt;0,O5/S5,"-")</f>
        <v>-</v>
      </c>
      <c r="U5" s="330" t="str">
        <f t="shared" ref="U5:V5" si="174">T5</f>
        <v>-</v>
      </c>
      <c r="V5" s="330" t="str">
        <f t="shared" si="174"/>
        <v>-</v>
      </c>
      <c r="W5" s="306"/>
      <c r="X5" s="306"/>
      <c r="Y5" s="306"/>
      <c r="Z5" s="306"/>
      <c r="AA5" s="306"/>
      <c r="AB5" s="306"/>
      <c r="AC5" s="306"/>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72"/>
        <v>0</v>
      </c>
      <c r="T6" s="329" t="str">
        <f t="shared" si="173"/>
        <v>-</v>
      </c>
      <c r="U6" s="53" t="str">
        <f t="shared" ref="U6:V6" si="175">IF(S6&gt;0,SUM(O5:O6)/SUM(S5:S6),"-")</f>
        <v>-</v>
      </c>
      <c r="V6" s="53" t="e">
        <f t="shared" si="175"/>
        <v>#DIV/0!</v>
      </c>
      <c r="W6" s="306"/>
      <c r="X6" s="306"/>
      <c r="Y6" s="306"/>
      <c r="Z6" s="306"/>
      <c r="AA6" s="306"/>
      <c r="AB6" s="306"/>
      <c r="AC6" s="306"/>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72"/>
        <v>0</v>
      </c>
      <c r="T7" s="329" t="str">
        <f t="shared" si="173"/>
        <v>-</v>
      </c>
      <c r="U7" s="330" t="str">
        <f t="shared" ref="U7:V7" si="176">IF(S7&gt;0,SUM(O5:O7)/SUM(S5:S7),"-")</f>
        <v>-</v>
      </c>
      <c r="V7" s="330" t="e">
        <f t="shared" si="176"/>
        <v>#DIV/0!</v>
      </c>
      <c r="W7" s="306"/>
      <c r="X7" s="306"/>
      <c r="Y7" s="306"/>
      <c r="Z7" s="306"/>
      <c r="AA7" s="306"/>
      <c r="AB7" s="306"/>
      <c r="AC7" s="306"/>
    </row>
    <row r="8" ht="16.5" customHeight="1">
      <c r="A8" s="305"/>
      <c r="B8" s="40"/>
      <c r="C8" s="40"/>
      <c r="D8" s="40"/>
      <c r="E8" s="319" t="s">
        <v>134</v>
      </c>
      <c r="F8" s="319">
        <f>COUNTIF(F12:F117,"nt")</f>
        <v>106</v>
      </c>
      <c r="G8" s="40"/>
      <c r="H8" s="40"/>
      <c r="I8" s="40"/>
      <c r="J8" s="40"/>
      <c r="K8" s="40"/>
      <c r="L8" s="40"/>
      <c r="M8" s="306"/>
      <c r="N8" s="331" t="s">
        <v>476</v>
      </c>
      <c r="O8" s="332">
        <f t="shared" ref="O8:S8" si="177">SUM(O5:O7)</f>
        <v>0</v>
      </c>
      <c r="P8" s="332">
        <f t="shared" si="177"/>
        <v>0</v>
      </c>
      <c r="Q8" s="332">
        <f t="shared" si="177"/>
        <v>0</v>
      </c>
      <c r="R8" s="332">
        <f t="shared" si="177"/>
        <v>106</v>
      </c>
      <c r="S8" s="333">
        <f t="shared" si="177"/>
        <v>0</v>
      </c>
      <c r="T8" s="329"/>
      <c r="U8" s="327"/>
      <c r="V8" s="327"/>
      <c r="W8" s="306"/>
      <c r="X8" s="306"/>
      <c r="Y8" s="306"/>
      <c r="Z8" s="306"/>
      <c r="AA8" s="306"/>
      <c r="AB8" s="306"/>
      <c r="AC8" s="306"/>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c r="W9" s="306"/>
      <c r="X9" s="306"/>
      <c r="Y9" s="306"/>
      <c r="Z9" s="306"/>
      <c r="AA9" s="306"/>
      <c r="AB9" s="306"/>
      <c r="AC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c r="W10" s="306"/>
      <c r="X10" s="306"/>
      <c r="Y10" s="306"/>
      <c r="Z10" s="306"/>
      <c r="AA10" s="306"/>
      <c r="AB10" s="306"/>
      <c r="AC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c r="V11" s="306"/>
      <c r="W11" s="306"/>
      <c r="X11" s="306"/>
      <c r="Y11" s="306"/>
      <c r="Z11" s="306"/>
      <c r="AA11" s="306"/>
      <c r="AB11" s="306"/>
      <c r="AC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c r="V12" s="306"/>
      <c r="W12" s="306"/>
      <c r="X12" s="306"/>
      <c r="Y12" s="306"/>
      <c r="Z12" s="306"/>
      <c r="AA12" s="306"/>
      <c r="AB12" s="306"/>
      <c r="AC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c r="V13" s="306"/>
      <c r="W13" s="306"/>
      <c r="X13" s="306"/>
      <c r="Y13" s="306"/>
      <c r="Z13" s="306"/>
      <c r="AA13" s="306"/>
      <c r="AB13" s="306"/>
      <c r="AC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c r="V14" s="306"/>
      <c r="W14" s="306"/>
      <c r="X14" s="306"/>
      <c r="Y14" s="306"/>
      <c r="Z14" s="306"/>
      <c r="AA14" s="306"/>
      <c r="AB14" s="306"/>
      <c r="AC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c r="V15" s="306"/>
      <c r="W15" s="306"/>
      <c r="X15" s="306"/>
      <c r="Y15" s="306"/>
      <c r="Z15" s="306"/>
      <c r="AA15" s="306"/>
      <c r="AB15" s="306"/>
      <c r="AC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c r="V16" s="306"/>
      <c r="W16" s="306"/>
      <c r="X16" s="306"/>
      <c r="Y16" s="306"/>
      <c r="Z16" s="306"/>
      <c r="AA16" s="306"/>
      <c r="AB16" s="306"/>
      <c r="AC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c r="V17" s="306"/>
      <c r="W17" s="306"/>
      <c r="X17" s="306"/>
      <c r="Y17" s="306"/>
      <c r="Z17" s="306"/>
      <c r="AA17" s="306"/>
      <c r="AB17" s="306"/>
      <c r="AC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c r="V18" s="345"/>
      <c r="W18" s="345"/>
      <c r="X18" s="345"/>
      <c r="Y18" s="345"/>
      <c r="Z18" s="345"/>
      <c r="AA18" s="345"/>
      <c r="AB18" s="345"/>
      <c r="AC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c r="V19" s="306"/>
      <c r="W19" s="306"/>
      <c r="X19" s="306"/>
      <c r="Y19" s="306"/>
      <c r="Z19" s="306"/>
      <c r="AA19" s="306"/>
      <c r="AB19" s="306"/>
      <c r="AC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c r="V20" s="306"/>
      <c r="W20" s="306"/>
      <c r="X20" s="306"/>
      <c r="Y20" s="306"/>
      <c r="Z20" s="306"/>
      <c r="AA20" s="306"/>
      <c r="AB20" s="306"/>
      <c r="AC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c r="V21" s="306"/>
      <c r="W21" s="306"/>
      <c r="X21" s="306"/>
      <c r="Y21" s="306"/>
      <c r="Z21" s="306"/>
      <c r="AA21" s="306"/>
      <c r="AB21" s="306"/>
      <c r="AC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c r="V22" s="306"/>
      <c r="W22" s="306"/>
      <c r="X22" s="306"/>
      <c r="Y22" s="306"/>
      <c r="Z22" s="306"/>
      <c r="AA22" s="306"/>
      <c r="AB22" s="306"/>
      <c r="AC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c r="V23" s="306"/>
      <c r="W23" s="306"/>
      <c r="X23" s="306"/>
      <c r="Y23" s="306"/>
      <c r="Z23" s="306"/>
      <c r="AA23" s="306"/>
      <c r="AB23" s="306"/>
      <c r="AC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c r="V24" s="306"/>
      <c r="W24" s="306"/>
      <c r="X24" s="306"/>
      <c r="Y24" s="306"/>
      <c r="Z24" s="306"/>
      <c r="AA24" s="306"/>
      <c r="AB24" s="306"/>
      <c r="AC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c r="V25" s="306"/>
      <c r="W25" s="306"/>
      <c r="X25" s="306"/>
      <c r="Y25" s="306"/>
      <c r="Z25" s="306"/>
      <c r="AA25" s="306"/>
      <c r="AB25" s="306"/>
      <c r="AC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c r="V26" s="306"/>
      <c r="W26" s="306"/>
      <c r="X26" s="306"/>
      <c r="Y26" s="306"/>
      <c r="Z26" s="306"/>
      <c r="AA26" s="306"/>
      <c r="AB26" s="306"/>
      <c r="AC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c r="V27" s="306"/>
      <c r="W27" s="306"/>
      <c r="X27" s="306"/>
      <c r="Y27" s="306"/>
      <c r="Z27" s="306"/>
      <c r="AA27" s="306"/>
      <c r="AB27" s="306"/>
      <c r="AC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c r="V28" s="306"/>
      <c r="W28" s="306"/>
      <c r="X28" s="306"/>
      <c r="Y28" s="306"/>
      <c r="Z28" s="306"/>
      <c r="AA28" s="306"/>
      <c r="AB28" s="306"/>
      <c r="AC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c r="V29" s="306"/>
      <c r="W29" s="306"/>
      <c r="X29" s="306"/>
      <c r="Y29" s="306"/>
      <c r="Z29" s="306"/>
      <c r="AA29" s="306"/>
      <c r="AB29" s="306"/>
      <c r="AC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c r="V30" s="306"/>
      <c r="W30" s="306"/>
      <c r="X30" s="306"/>
      <c r="Y30" s="306"/>
      <c r="Z30" s="306"/>
      <c r="AA30" s="306"/>
      <c r="AB30" s="306"/>
      <c r="AC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c r="V31" s="306"/>
      <c r="W31" s="306"/>
      <c r="X31" s="306"/>
      <c r="Y31" s="306"/>
      <c r="Z31" s="306"/>
      <c r="AA31" s="306"/>
      <c r="AB31" s="306"/>
      <c r="AC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c r="V32" s="306"/>
      <c r="W32" s="306"/>
      <c r="X32" s="306"/>
      <c r="Y32" s="306"/>
      <c r="Z32" s="306"/>
      <c r="AA32" s="306"/>
      <c r="AB32" s="306"/>
      <c r="AC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c r="V33" s="306"/>
      <c r="W33" s="306"/>
      <c r="X33" s="306"/>
      <c r="Y33" s="306"/>
      <c r="Z33" s="306"/>
      <c r="AA33" s="306"/>
      <c r="AB33" s="306"/>
      <c r="AC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c r="V34" s="306"/>
      <c r="W34" s="306"/>
      <c r="X34" s="306"/>
      <c r="Y34" s="306"/>
      <c r="Z34" s="306"/>
      <c r="AA34" s="306"/>
      <c r="AB34" s="306"/>
      <c r="AC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c r="V35" s="306"/>
      <c r="W35" s="306"/>
      <c r="X35" s="306"/>
      <c r="Y35" s="306"/>
      <c r="Z35" s="306"/>
      <c r="AA35" s="306"/>
      <c r="AB35" s="306"/>
      <c r="AC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c r="V36" s="306"/>
      <c r="W36" s="306"/>
      <c r="X36" s="306"/>
      <c r="Y36" s="306"/>
      <c r="Z36" s="306"/>
      <c r="AA36" s="306"/>
      <c r="AB36" s="306"/>
      <c r="AC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c r="V37" s="306"/>
      <c r="W37" s="306"/>
      <c r="X37" s="306"/>
      <c r="Y37" s="306"/>
      <c r="Z37" s="306"/>
      <c r="AA37" s="306"/>
      <c r="AB37" s="306"/>
      <c r="AC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c r="V38" s="306"/>
      <c r="W38" s="306"/>
      <c r="X38" s="306"/>
      <c r="Y38" s="306"/>
      <c r="Z38" s="306"/>
      <c r="AA38" s="306"/>
      <c r="AB38" s="306"/>
      <c r="AC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c r="V39" s="306"/>
      <c r="W39" s="306"/>
      <c r="X39" s="306"/>
      <c r="Y39" s="306"/>
      <c r="Z39" s="306"/>
      <c r="AA39" s="306"/>
      <c r="AB39" s="306"/>
      <c r="AC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c r="V40" s="306"/>
      <c r="W40" s="306"/>
      <c r="X40" s="306"/>
      <c r="Y40" s="306"/>
      <c r="Z40" s="306"/>
      <c r="AA40" s="306"/>
      <c r="AB40" s="306"/>
      <c r="AC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c r="V41" s="306"/>
      <c r="W41" s="306"/>
      <c r="X41" s="306"/>
      <c r="Y41" s="306"/>
      <c r="Z41" s="306"/>
      <c r="AA41" s="306"/>
      <c r="AB41" s="306"/>
      <c r="AC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c r="V42" s="306"/>
      <c r="W42" s="306"/>
      <c r="X42" s="306"/>
      <c r="Y42" s="306"/>
      <c r="Z42" s="306"/>
      <c r="AA42" s="306"/>
      <c r="AB42" s="306"/>
      <c r="AC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c r="V43" s="306"/>
      <c r="W43" s="306"/>
      <c r="X43" s="306"/>
      <c r="Y43" s="306"/>
      <c r="Z43" s="306"/>
      <c r="AA43" s="306"/>
      <c r="AB43" s="306"/>
      <c r="AC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c r="V44" s="306"/>
      <c r="W44" s="306"/>
      <c r="X44" s="306"/>
      <c r="Y44" s="306"/>
      <c r="Z44" s="306"/>
      <c r="AA44" s="306"/>
      <c r="AB44" s="306"/>
      <c r="AC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c r="V45" s="306"/>
      <c r="W45" s="306"/>
      <c r="X45" s="306"/>
      <c r="Y45" s="306"/>
      <c r="Z45" s="306"/>
      <c r="AA45" s="306"/>
      <c r="AB45" s="306"/>
      <c r="AC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c r="V46" s="306"/>
      <c r="W46" s="306"/>
      <c r="X46" s="306"/>
      <c r="Y46" s="306"/>
      <c r="Z46" s="306"/>
      <c r="AA46" s="306"/>
      <c r="AB46" s="306"/>
      <c r="AC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c r="V47" s="306"/>
      <c r="W47" s="306"/>
      <c r="X47" s="306"/>
      <c r="Y47" s="306"/>
      <c r="Z47" s="306"/>
      <c r="AA47" s="306"/>
      <c r="AB47" s="306"/>
      <c r="AC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c r="V48" s="306"/>
      <c r="W48" s="306"/>
      <c r="X48" s="306"/>
      <c r="Y48" s="306"/>
      <c r="Z48" s="306"/>
      <c r="AA48" s="306"/>
      <c r="AB48" s="306"/>
      <c r="AC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c r="V49" s="306"/>
      <c r="W49" s="306"/>
      <c r="X49" s="306"/>
      <c r="Y49" s="306"/>
      <c r="Z49" s="306"/>
      <c r="AA49" s="306"/>
      <c r="AB49" s="306"/>
      <c r="AC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c r="V50" s="306"/>
      <c r="W50" s="306"/>
      <c r="X50" s="306"/>
      <c r="Y50" s="306"/>
      <c r="Z50" s="306"/>
      <c r="AA50" s="306"/>
      <c r="AB50" s="306"/>
      <c r="AC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c r="V51" s="306"/>
      <c r="W51" s="306"/>
      <c r="X51" s="306"/>
      <c r="Y51" s="306"/>
      <c r="Z51" s="306"/>
      <c r="AA51" s="306"/>
      <c r="AB51" s="306"/>
      <c r="AC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c r="V52" s="306"/>
      <c r="W52" s="306"/>
      <c r="X52" s="306"/>
      <c r="Y52" s="306"/>
      <c r="Z52" s="306"/>
      <c r="AA52" s="306"/>
      <c r="AB52" s="306"/>
      <c r="AC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c r="V53" s="306"/>
      <c r="W53" s="306"/>
      <c r="X53" s="306"/>
      <c r="Y53" s="306"/>
      <c r="Z53" s="306"/>
      <c r="AA53" s="306"/>
      <c r="AB53" s="306"/>
      <c r="AC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c r="V54" s="306"/>
      <c r="W54" s="306"/>
      <c r="X54" s="306"/>
      <c r="Y54" s="306"/>
      <c r="Z54" s="306"/>
      <c r="AA54" s="306"/>
      <c r="AB54" s="306"/>
      <c r="AC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c r="V55" s="306"/>
      <c r="W55" s="306"/>
      <c r="X55" s="306"/>
      <c r="Y55" s="306"/>
      <c r="Z55" s="306"/>
      <c r="AA55" s="306"/>
      <c r="AB55" s="306"/>
      <c r="AC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c r="V56" s="306"/>
      <c r="W56" s="306"/>
      <c r="X56" s="306"/>
      <c r="Y56" s="306"/>
      <c r="Z56" s="306"/>
      <c r="AA56" s="306"/>
      <c r="AB56" s="306"/>
      <c r="AC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c r="V57" s="306"/>
      <c r="W57" s="306"/>
      <c r="X57" s="306"/>
      <c r="Y57" s="306"/>
      <c r="Z57" s="306"/>
      <c r="AA57" s="306"/>
      <c r="AB57" s="306"/>
      <c r="AC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c r="V58" s="306"/>
      <c r="W58" s="306"/>
      <c r="X58" s="306"/>
      <c r="Y58" s="306"/>
      <c r="Z58" s="306"/>
      <c r="AA58" s="306"/>
      <c r="AB58" s="306"/>
      <c r="AC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c r="V59" s="306"/>
      <c r="W59" s="306"/>
      <c r="X59" s="306"/>
      <c r="Y59" s="306"/>
      <c r="Z59" s="306"/>
      <c r="AA59" s="306"/>
      <c r="AB59" s="306"/>
      <c r="AC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c r="V60" s="306"/>
      <c r="W60" s="306"/>
      <c r="X60" s="306"/>
      <c r="Y60" s="306"/>
      <c r="Z60" s="306"/>
      <c r="AA60" s="306"/>
      <c r="AB60" s="306"/>
      <c r="AC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c r="V61" s="306"/>
      <c r="W61" s="306"/>
      <c r="X61" s="306"/>
      <c r="Y61" s="306"/>
      <c r="Z61" s="306"/>
      <c r="AA61" s="306"/>
      <c r="AB61" s="306"/>
      <c r="AC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c r="V62" s="306"/>
      <c r="W62" s="306"/>
      <c r="X62" s="306"/>
      <c r="Y62" s="306"/>
      <c r="Z62" s="306"/>
      <c r="AA62" s="306"/>
      <c r="AB62" s="306"/>
      <c r="AC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c r="V63" s="306"/>
      <c r="W63" s="306"/>
      <c r="X63" s="306"/>
      <c r="Y63" s="306"/>
      <c r="Z63" s="306"/>
      <c r="AA63" s="306"/>
      <c r="AB63" s="306"/>
      <c r="AC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c r="V64" s="306"/>
      <c r="W64" s="306"/>
      <c r="X64" s="306"/>
      <c r="Y64" s="306"/>
      <c r="Z64" s="306"/>
      <c r="AA64" s="306"/>
      <c r="AB64" s="306"/>
      <c r="AC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c r="V65" s="306"/>
      <c r="W65" s="306"/>
      <c r="X65" s="306"/>
      <c r="Y65" s="306"/>
      <c r="Z65" s="306"/>
      <c r="AA65" s="306"/>
      <c r="AB65" s="306"/>
      <c r="AC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c r="V66" s="306"/>
      <c r="W66" s="306"/>
      <c r="X66" s="306"/>
      <c r="Y66" s="306"/>
      <c r="Z66" s="306"/>
      <c r="AA66" s="306"/>
      <c r="AB66" s="306"/>
      <c r="AC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c r="V67" s="306"/>
      <c r="W67" s="306"/>
      <c r="X67" s="306"/>
      <c r="Y67" s="306"/>
      <c r="Z67" s="306"/>
      <c r="AA67" s="306"/>
      <c r="AB67" s="306"/>
      <c r="AC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c r="V68" s="306"/>
      <c r="W68" s="306"/>
      <c r="X68" s="306"/>
      <c r="Y68" s="306"/>
      <c r="Z68" s="306"/>
      <c r="AA68" s="306"/>
      <c r="AB68" s="306"/>
      <c r="AC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c r="V69" s="306"/>
      <c r="W69" s="306"/>
      <c r="X69" s="306"/>
      <c r="Y69" s="306"/>
      <c r="Z69" s="306"/>
      <c r="AA69" s="306"/>
      <c r="AB69" s="306"/>
      <c r="AC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c r="V70" s="306"/>
      <c r="W70" s="306"/>
      <c r="X70" s="306"/>
      <c r="Y70" s="306"/>
      <c r="Z70" s="306"/>
      <c r="AA70" s="306"/>
      <c r="AB70" s="306"/>
      <c r="AC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c r="V71" s="306"/>
      <c r="W71" s="306"/>
      <c r="X71" s="306"/>
      <c r="Y71" s="306"/>
      <c r="Z71" s="306"/>
      <c r="AA71" s="306"/>
      <c r="AB71" s="306"/>
      <c r="AC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c r="V72" s="306"/>
      <c r="W72" s="306"/>
      <c r="X72" s="306"/>
      <c r="Y72" s="306"/>
      <c r="Z72" s="306"/>
      <c r="AA72" s="306"/>
      <c r="AB72" s="306"/>
      <c r="AC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c r="V73" s="306"/>
      <c r="W73" s="306"/>
      <c r="X73" s="306"/>
      <c r="Y73" s="306"/>
      <c r="Z73" s="306"/>
      <c r="AA73" s="306"/>
      <c r="AB73" s="306"/>
      <c r="AC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c r="V74" s="306"/>
      <c r="W74" s="306"/>
      <c r="X74" s="306"/>
      <c r="Y74" s="306"/>
      <c r="Z74" s="306"/>
      <c r="AA74" s="306"/>
      <c r="AB74" s="306"/>
      <c r="AC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c r="V75" s="306"/>
      <c r="W75" s="306"/>
      <c r="X75" s="306"/>
      <c r="Y75" s="306"/>
      <c r="Z75" s="306"/>
      <c r="AA75" s="306"/>
      <c r="AB75" s="306"/>
      <c r="AC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c r="V76" s="306"/>
      <c r="W76" s="306"/>
      <c r="X76" s="306"/>
      <c r="Y76" s="306"/>
      <c r="Z76" s="306"/>
      <c r="AA76" s="306"/>
      <c r="AB76" s="306"/>
      <c r="AC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c r="V77" s="306"/>
      <c r="W77" s="306"/>
      <c r="X77" s="306"/>
      <c r="Y77" s="306"/>
      <c r="Z77" s="306"/>
      <c r="AA77" s="306"/>
      <c r="AB77" s="306"/>
      <c r="AC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c r="V78" s="306"/>
      <c r="W78" s="306"/>
      <c r="X78" s="306"/>
      <c r="Y78" s="306"/>
      <c r="Z78" s="306"/>
      <c r="AA78" s="306"/>
      <c r="AB78" s="306"/>
      <c r="AC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c r="V79" s="306"/>
      <c r="W79" s="306"/>
      <c r="X79" s="306"/>
      <c r="Y79" s="306"/>
      <c r="Z79" s="306"/>
      <c r="AA79" s="306"/>
      <c r="AB79" s="306"/>
      <c r="AC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c r="V80" s="306"/>
      <c r="W80" s="306"/>
      <c r="X80" s="306"/>
      <c r="Y80" s="306"/>
      <c r="Z80" s="306"/>
      <c r="AA80" s="306"/>
      <c r="AB80" s="306"/>
      <c r="AC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c r="V81" s="306"/>
      <c r="W81" s="306"/>
      <c r="X81" s="306"/>
      <c r="Y81" s="306"/>
      <c r="Z81" s="306"/>
      <c r="AA81" s="306"/>
      <c r="AB81" s="306"/>
      <c r="AC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c r="V82" s="306"/>
      <c r="W82" s="306"/>
      <c r="X82" s="306"/>
      <c r="Y82" s="306"/>
      <c r="Z82" s="306"/>
      <c r="AA82" s="306"/>
      <c r="AB82" s="306"/>
      <c r="AC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c r="V83" s="306"/>
      <c r="W83" s="306"/>
      <c r="X83" s="306"/>
      <c r="Y83" s="306"/>
      <c r="Z83" s="306"/>
      <c r="AA83" s="306"/>
      <c r="AB83" s="306"/>
      <c r="AC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c r="V84" s="306"/>
      <c r="W84" s="306"/>
      <c r="X84" s="306"/>
      <c r="Y84" s="306"/>
      <c r="Z84" s="306"/>
      <c r="AA84" s="306"/>
      <c r="AB84" s="306"/>
      <c r="AC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c r="V85" s="306"/>
      <c r="W85" s="306"/>
      <c r="X85" s="306"/>
      <c r="Y85" s="306"/>
      <c r="Z85" s="306"/>
      <c r="AA85" s="306"/>
      <c r="AB85" s="306"/>
      <c r="AC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c r="V86" s="306"/>
      <c r="W86" s="306"/>
      <c r="X86" s="306"/>
      <c r="Y86" s="306"/>
      <c r="Z86" s="306"/>
      <c r="AA86" s="306"/>
      <c r="AB86" s="306"/>
      <c r="AC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c r="V87" s="306"/>
      <c r="W87" s="306"/>
      <c r="X87" s="306"/>
      <c r="Y87" s="306"/>
      <c r="Z87" s="306"/>
      <c r="AA87" s="306"/>
      <c r="AB87" s="306"/>
      <c r="AC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c r="V88" s="306"/>
      <c r="W88" s="306"/>
      <c r="X88" s="306"/>
      <c r="Y88" s="306"/>
      <c r="Z88" s="306"/>
      <c r="AA88" s="306"/>
      <c r="AB88" s="306"/>
      <c r="AC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c r="V89" s="306"/>
      <c r="W89" s="306"/>
      <c r="X89" s="306"/>
      <c r="Y89" s="306"/>
      <c r="Z89" s="306"/>
      <c r="AA89" s="306"/>
      <c r="AB89" s="306"/>
      <c r="AC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c r="V90" s="306"/>
      <c r="W90" s="306"/>
      <c r="X90" s="306"/>
      <c r="Y90" s="306"/>
      <c r="Z90" s="306"/>
      <c r="AA90" s="306"/>
      <c r="AB90" s="306"/>
      <c r="AC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c r="V91" s="306"/>
      <c r="W91" s="306"/>
      <c r="X91" s="306"/>
      <c r="Y91" s="306"/>
      <c r="Z91" s="306"/>
      <c r="AA91" s="306"/>
      <c r="AB91" s="306"/>
      <c r="AC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c r="V92" s="306"/>
      <c r="W92" s="306"/>
      <c r="X92" s="306"/>
      <c r="Y92" s="306"/>
      <c r="Z92" s="306"/>
      <c r="AA92" s="306"/>
      <c r="AB92" s="306"/>
      <c r="AC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c r="V93" s="306"/>
      <c r="W93" s="306"/>
      <c r="X93" s="306"/>
      <c r="Y93" s="306"/>
      <c r="Z93" s="306"/>
      <c r="AA93" s="306"/>
      <c r="AB93" s="306"/>
      <c r="AC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c r="V94" s="306"/>
      <c r="W94" s="306"/>
      <c r="X94" s="306"/>
      <c r="Y94" s="306"/>
      <c r="Z94" s="306"/>
      <c r="AA94" s="306"/>
      <c r="AB94" s="306"/>
      <c r="AC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c r="V95" s="306"/>
      <c r="W95" s="306"/>
      <c r="X95" s="306"/>
      <c r="Y95" s="306"/>
      <c r="Z95" s="306"/>
      <c r="AA95" s="306"/>
      <c r="AB95" s="306"/>
      <c r="AC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c r="V96" s="306"/>
      <c r="W96" s="306"/>
      <c r="X96" s="306"/>
      <c r="Y96" s="306"/>
      <c r="Z96" s="306"/>
      <c r="AA96" s="306"/>
      <c r="AB96" s="306"/>
      <c r="AC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c r="V97" s="306"/>
      <c r="W97" s="306"/>
      <c r="X97" s="306"/>
      <c r="Y97" s="306"/>
      <c r="Z97" s="306"/>
      <c r="AA97" s="306"/>
      <c r="AB97" s="306"/>
      <c r="AC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c r="V98" s="306"/>
      <c r="W98" s="306"/>
      <c r="X98" s="306"/>
      <c r="Y98" s="306"/>
      <c r="Z98" s="306"/>
      <c r="AA98" s="306"/>
      <c r="AB98" s="306"/>
      <c r="AC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c r="V99" s="306"/>
      <c r="W99" s="306"/>
      <c r="X99" s="306"/>
      <c r="Y99" s="306"/>
      <c r="Z99" s="306"/>
      <c r="AA99" s="306"/>
      <c r="AB99" s="306"/>
      <c r="AC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c r="V100" s="306"/>
      <c r="W100" s="306"/>
      <c r="X100" s="306"/>
      <c r="Y100" s="306"/>
      <c r="Z100" s="306"/>
      <c r="AA100" s="306"/>
      <c r="AB100" s="306"/>
      <c r="AC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c r="V101" s="306"/>
      <c r="W101" s="306"/>
      <c r="X101" s="306"/>
      <c r="Y101" s="306"/>
      <c r="Z101" s="306"/>
      <c r="AA101" s="306"/>
      <c r="AB101" s="306"/>
      <c r="AC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c r="V102" s="306"/>
      <c r="W102" s="306"/>
      <c r="X102" s="306"/>
      <c r="Y102" s="306"/>
      <c r="Z102" s="306"/>
      <c r="AA102" s="306"/>
      <c r="AB102" s="306"/>
      <c r="AC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c r="V103" s="306"/>
      <c r="W103" s="306"/>
      <c r="X103" s="306"/>
      <c r="Y103" s="306"/>
      <c r="Z103" s="306"/>
      <c r="AA103" s="306"/>
      <c r="AB103" s="306"/>
      <c r="AC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c r="V104" s="306"/>
      <c r="W104" s="306"/>
      <c r="X104" s="306"/>
      <c r="Y104" s="306"/>
      <c r="Z104" s="306"/>
      <c r="AA104" s="306"/>
      <c r="AB104" s="306"/>
      <c r="AC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c r="V105" s="306"/>
      <c r="W105" s="306"/>
      <c r="X105" s="306"/>
      <c r="Y105" s="306"/>
      <c r="Z105" s="306"/>
      <c r="AA105" s="306"/>
      <c r="AB105" s="306"/>
      <c r="AC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c r="V106" s="306"/>
      <c r="W106" s="306"/>
      <c r="X106" s="306"/>
      <c r="Y106" s="306"/>
      <c r="Z106" s="306"/>
      <c r="AA106" s="306"/>
      <c r="AB106" s="306"/>
      <c r="AC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c r="V107" s="306"/>
      <c r="W107" s="306"/>
      <c r="X107" s="306"/>
      <c r="Y107" s="306"/>
      <c r="Z107" s="306"/>
      <c r="AA107" s="306"/>
      <c r="AB107" s="306"/>
      <c r="AC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c r="V108" s="306"/>
      <c r="W108" s="306"/>
      <c r="X108" s="306"/>
      <c r="Y108" s="306"/>
      <c r="Z108" s="306"/>
      <c r="AA108" s="306"/>
      <c r="AB108" s="306"/>
      <c r="AC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c r="V109" s="306"/>
      <c r="W109" s="306"/>
      <c r="X109" s="306"/>
      <c r="Y109" s="306"/>
      <c r="Z109" s="306"/>
      <c r="AA109" s="306"/>
      <c r="AB109" s="306"/>
      <c r="AC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c r="V110" s="306"/>
      <c r="W110" s="306"/>
      <c r="X110" s="306"/>
      <c r="Y110" s="306"/>
      <c r="Z110" s="306"/>
      <c r="AA110" s="306"/>
      <c r="AB110" s="306"/>
      <c r="AC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c r="V111" s="306"/>
      <c r="W111" s="306"/>
      <c r="X111" s="306"/>
      <c r="Y111" s="306"/>
      <c r="Z111" s="306"/>
      <c r="AA111" s="306"/>
      <c r="AB111" s="306"/>
      <c r="AC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c r="V112" s="306"/>
      <c r="W112" s="306"/>
      <c r="X112" s="306"/>
      <c r="Y112" s="306"/>
      <c r="Z112" s="306"/>
      <c r="AA112" s="306"/>
      <c r="AB112" s="306"/>
      <c r="AC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c r="V113" s="306"/>
      <c r="W113" s="306"/>
      <c r="X113" s="306"/>
      <c r="Y113" s="306"/>
      <c r="Z113" s="306"/>
      <c r="AA113" s="306"/>
      <c r="AB113" s="306"/>
      <c r="AC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c r="V114" s="306"/>
      <c r="W114" s="306"/>
      <c r="X114" s="306"/>
      <c r="Y114" s="306"/>
      <c r="Z114" s="306"/>
      <c r="AA114" s="306"/>
      <c r="AB114" s="306"/>
      <c r="AC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c r="V115" s="81"/>
      <c r="W115" s="81"/>
      <c r="X115" s="81"/>
      <c r="Y115" s="81"/>
      <c r="Z115" s="81"/>
      <c r="AA115" s="81"/>
      <c r="AB115" s="81"/>
      <c r="AC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c r="V116" s="306"/>
      <c r="W116" s="306"/>
      <c r="X116" s="306"/>
      <c r="Y116" s="306"/>
      <c r="Z116" s="306"/>
      <c r="AA116" s="306"/>
      <c r="AB116" s="306"/>
      <c r="AC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c r="V117" s="306"/>
      <c r="W117" s="306"/>
      <c r="X117" s="306"/>
      <c r="Y117" s="306"/>
      <c r="Z117" s="306"/>
      <c r="AA117" s="306"/>
      <c r="AB117" s="306"/>
      <c r="AC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3A0063-0044-4E1F-AF96-00FE00530071}">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30" operator="equal" id="{00590061-005B-40A7-8A4C-00FB009B000F}">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460090-0021-4800-853B-00A300E9006A}">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7" operator="equal" id="{00B1004E-00FB-4840-B5A7-00DC00A10032}">
            <xm:f>"c"</xm:f>
            <x14:dxf>
              <fill>
                <patternFill patternType="solid">
                  <fgColor rgb="FFB7E1CD"/>
                  <bgColor rgb="FFB7E1CD"/>
                </patternFill>
              </fill>
            </x14:dxf>
          </x14:cfRule>
          <xm:sqref>F11:F117</xm:sqref>
        </x14:conditionalFormatting>
        <x14:conditionalFormatting xmlns:xm="http://schemas.microsoft.com/office/excel/2006/main">
          <x14:cfRule type="cellIs" priority="28" operator="equal" id="{00A000A7-00EF-4C91-AFB9-008C004C004E}">
            <xm:f>"nc"</xm:f>
            <x14:dxf>
              <fill>
                <patternFill patternType="solid">
                  <fgColor rgb="FFF4C7C3"/>
                  <bgColor rgb="FFF4C7C3"/>
                </patternFill>
              </fill>
            </x14:dxf>
          </x14:cfRule>
          <xm:sqref>F11:F117</xm:sqref>
        </x14:conditionalFormatting>
        <x14:conditionalFormatting xmlns:xm="http://schemas.microsoft.com/office/excel/2006/main">
          <x14:cfRule type="cellIs" priority="29" operator="equal" id="{0068008B-0028-4DFD-A4BF-00C700A2008B}">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820057-0048-4150-8426-00B8002E0011}">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7C00DB-0077-4C2E-9F70-0029003300EA}">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23" operator="equal" id="{00E200F5-0090-4F57-8C78-00E9006800C4}">
            <xm:f>"C"</xm:f>
            <x14:dxf>
              <fill>
                <patternFill patternType="solid">
                  <fgColor rgb="FFB7E1CD"/>
                  <bgColor rgb="FFB7E1CD"/>
                </patternFill>
              </fill>
            </x14:dxf>
          </x14:cfRule>
          <xm:sqref>O4:S4</xm:sqref>
        </x14:conditionalFormatting>
        <x14:conditionalFormatting xmlns:xm="http://schemas.microsoft.com/office/excel/2006/main">
          <x14:cfRule type="cellIs" priority="24" operator="equal" id="{00F50098-00A0-40E4-A09C-001400BC0032}">
            <xm:f>"NC"</xm:f>
            <x14:dxf>
              <fill>
                <patternFill patternType="solid">
                  <fgColor rgb="FFF4C7C3"/>
                  <bgColor rgb="FFF4C7C3"/>
                </patternFill>
              </fill>
            </x14:dxf>
          </x14:cfRule>
          <xm:sqref>O4:S4</xm:sqref>
        </x14:conditionalFormatting>
        <x14:conditionalFormatting xmlns:xm="http://schemas.microsoft.com/office/excel/2006/main">
          <x14:cfRule type="cellIs" priority="25" operator="equal" id="{008300A1-005D-4299-848C-0006005000CE}">
            <xm:f>"NA"</xm:f>
            <x14:dxf>
              <fill>
                <patternFill patternType="solid">
                  <fgColor rgb="FFFCE8B2"/>
                  <bgColor rgb="FFFCE8B2"/>
                </patternFill>
              </fill>
            </x14:dxf>
          </x14:cfRule>
          <xm:sqref>O4:S4</xm:sqref>
        </x14:conditionalFormatting>
        <x14:conditionalFormatting xmlns:xm="http://schemas.microsoft.com/office/excel/2006/main">
          <x14:cfRule type="cellIs" priority="26" operator="equal" id="{0006003C-0088-4142-98C3-00AD00CA0091}">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E8002A-0050-4EB6-8C03-005B002500F0}" type="list" allowBlank="1" errorStyle="stop" imeMode="noControl" operator="between" showDropDown="0" showErrorMessage="1" showInputMessage="0">
          <x14:formula1>
            <xm:f>"nt,na,c"</xm:f>
          </x14:formula1>
          <xm:sqref>F54:F55</xm:sqref>
        </x14:dataValidation>
        <x14:dataValidation xr:uid="{00AD00E7-00B0-4BDF-9E09-0018003F000D}" type="list" allowBlank="1" errorStyle="stop" imeMode="noControl" operator="between" showDropDown="0" showErrorMessage="1" showInputMessage="0">
          <x14:formula1>
            <xm:f>"nt,na,c,nc"</xm:f>
          </x14:formula1>
          <xm:sqref>F12:F53 F56:F117</xm:sqref>
        </x14:dataValidation>
        <x14:dataValidation xr:uid="{00DC001D-006D-404B-A522-00CC00ED0001}" type="list" allowBlank="1" errorStyle="stop" imeMode="noControl" operator="between" showDropDown="0" showErrorMessage="0" showInputMessage="0">
          <x14:formula1>
            <xm:f>"d"</xm:f>
          </x14:formula1>
          <xm:sqref>G12:G117</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9" width="16.33203125"/>
  </cols>
  <sheetData>
    <row r="1" ht="0.75" customHeight="1">
      <c r="A1" s="305"/>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row>
    <row r="2" ht="16.5" customHeight="1">
      <c r="A2" s="308"/>
      <c r="B2" s="309" t="str">
        <f>F4</f>
        <v>P20</v>
      </c>
      <c r="C2" s="310">
        <f>Echantillon!C32</f>
        <v>0</v>
      </c>
      <c r="D2" s="311"/>
      <c r="E2" s="311"/>
      <c r="F2" s="312"/>
      <c r="G2" s="313"/>
      <c r="H2" s="313"/>
      <c r="I2" s="313"/>
      <c r="J2" s="313"/>
      <c r="K2" s="314"/>
      <c r="L2" s="314"/>
      <c r="M2" s="315"/>
      <c r="N2" s="315"/>
      <c r="O2" s="306"/>
      <c r="P2" s="306"/>
      <c r="Q2" s="306"/>
      <c r="R2" s="306"/>
      <c r="S2" s="306"/>
      <c r="T2" s="306"/>
      <c r="U2" s="306"/>
      <c r="V2" s="306"/>
      <c r="W2" s="306"/>
      <c r="X2" s="306"/>
      <c r="Y2" s="306"/>
      <c r="Z2" s="306"/>
      <c r="AA2" s="306"/>
      <c r="AB2" s="306"/>
      <c r="AC2" s="306"/>
    </row>
    <row r="3" ht="18.75" customHeight="1">
      <c r="A3" s="308"/>
      <c r="B3" s="309" t="s">
        <v>468</v>
      </c>
      <c r="C3" s="316" t="str">
        <f>HYPERLINK(Echantillon!D32)</f>
        <v/>
      </c>
      <c r="D3" s="56"/>
      <c r="E3" s="56"/>
      <c r="F3" s="56"/>
      <c r="G3" s="313"/>
      <c r="H3" s="313"/>
      <c r="I3" s="313"/>
      <c r="J3" s="313"/>
      <c r="K3" s="313"/>
      <c r="L3" s="313"/>
      <c r="M3" s="306"/>
      <c r="N3" s="306"/>
      <c r="O3" s="306"/>
      <c r="P3" s="306"/>
      <c r="Q3" s="306"/>
      <c r="R3" s="306"/>
      <c r="S3" s="306"/>
      <c r="T3" s="306"/>
      <c r="U3" s="306"/>
      <c r="V3" s="306"/>
      <c r="W3" s="306"/>
      <c r="X3" s="306"/>
      <c r="Y3" s="306"/>
      <c r="Z3" s="306"/>
      <c r="AA3" s="306"/>
      <c r="AB3" s="306"/>
      <c r="AC3" s="306"/>
    </row>
    <row r="4" ht="16.5" customHeight="1">
      <c r="A4" s="305"/>
      <c r="B4" s="317" t="s">
        <v>125</v>
      </c>
      <c r="C4" s="318" t="s">
        <v>469</v>
      </c>
      <c r="D4" s="318" t="s">
        <v>128</v>
      </c>
      <c r="E4" s="319" t="s">
        <v>129</v>
      </c>
      <c r="F4" s="319" t="str">
        <f>Echantillon!B32</f>
        <v>P20</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c r="W4" s="307"/>
      <c r="X4" s="307"/>
      <c r="Y4" s="307"/>
      <c r="Z4" s="307"/>
      <c r="AA4" s="307"/>
      <c r="AB4" s="307"/>
      <c r="AC4" s="307"/>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78">O5+P5</f>
        <v>0</v>
      </c>
      <c r="T5" s="329" t="str">
        <f t="shared" ref="T5:T7" si="179">IF(S5&gt;0,O5/S5,"-")</f>
        <v>-</v>
      </c>
      <c r="U5" s="330" t="str">
        <f t="shared" ref="U5:V5" si="180">T5</f>
        <v>-</v>
      </c>
      <c r="V5" s="330" t="str">
        <f t="shared" si="180"/>
        <v>-</v>
      </c>
      <c r="W5" s="306"/>
      <c r="X5" s="306"/>
      <c r="Y5" s="306"/>
      <c r="Z5" s="306"/>
      <c r="AA5" s="306"/>
      <c r="AB5" s="306"/>
      <c r="AC5" s="306"/>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78"/>
        <v>0</v>
      </c>
      <c r="T6" s="329" t="str">
        <f t="shared" si="179"/>
        <v>-</v>
      </c>
      <c r="U6" s="53" t="str">
        <f t="shared" ref="U6:V6" si="181">IF(S6&gt;0,SUM(O5:O6)/SUM(S5:S6),"-")</f>
        <v>-</v>
      </c>
      <c r="V6" s="53" t="e">
        <f t="shared" si="181"/>
        <v>#DIV/0!</v>
      </c>
      <c r="W6" s="306"/>
      <c r="X6" s="306"/>
      <c r="Y6" s="306"/>
      <c r="Z6" s="306"/>
      <c r="AA6" s="306"/>
      <c r="AB6" s="306"/>
      <c r="AC6" s="306"/>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78"/>
        <v>0</v>
      </c>
      <c r="T7" s="329" t="str">
        <f t="shared" si="179"/>
        <v>-</v>
      </c>
      <c r="U7" s="330" t="str">
        <f t="shared" ref="U7:V7" si="182">IF(S7&gt;0,SUM(O5:O7)/SUM(S5:S7),"-")</f>
        <v>-</v>
      </c>
      <c r="V7" s="330" t="e">
        <f t="shared" si="182"/>
        <v>#DIV/0!</v>
      </c>
      <c r="W7" s="306"/>
      <c r="X7" s="306"/>
      <c r="Y7" s="306"/>
      <c r="Z7" s="306"/>
      <c r="AA7" s="306"/>
      <c r="AB7" s="306"/>
      <c r="AC7" s="306"/>
    </row>
    <row r="8" ht="16.5" customHeight="1">
      <c r="A8" s="305"/>
      <c r="B8" s="40"/>
      <c r="C8" s="40"/>
      <c r="D8" s="40"/>
      <c r="E8" s="319" t="s">
        <v>134</v>
      </c>
      <c r="F8" s="319">
        <f>COUNTIF(F12:F117,"nt")</f>
        <v>106</v>
      </c>
      <c r="G8" s="40"/>
      <c r="H8" s="40"/>
      <c r="I8" s="40"/>
      <c r="J8" s="40"/>
      <c r="K8" s="40"/>
      <c r="L8" s="40"/>
      <c r="M8" s="306"/>
      <c r="N8" s="331" t="s">
        <v>476</v>
      </c>
      <c r="O8" s="332">
        <f t="shared" ref="O8:S8" si="183">SUM(O5:O7)</f>
        <v>0</v>
      </c>
      <c r="P8" s="332">
        <f t="shared" si="183"/>
        <v>0</v>
      </c>
      <c r="Q8" s="332">
        <f t="shared" si="183"/>
        <v>0</v>
      </c>
      <c r="R8" s="332">
        <f t="shared" si="183"/>
        <v>106</v>
      </c>
      <c r="S8" s="333">
        <f t="shared" si="183"/>
        <v>0</v>
      </c>
      <c r="T8" s="329"/>
      <c r="U8" s="327"/>
      <c r="V8" s="327"/>
      <c r="W8" s="306"/>
      <c r="X8" s="306"/>
      <c r="Y8" s="306"/>
      <c r="Z8" s="306"/>
      <c r="AA8" s="306"/>
      <c r="AB8" s="306"/>
      <c r="AC8" s="306"/>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c r="W9" s="306"/>
      <c r="X9" s="306"/>
      <c r="Y9" s="306"/>
      <c r="Z9" s="306"/>
      <c r="AA9" s="306"/>
      <c r="AB9" s="306"/>
      <c r="AC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c r="W10" s="306"/>
      <c r="X10" s="306"/>
      <c r="Y10" s="306"/>
      <c r="Z10" s="306"/>
      <c r="AA10" s="306"/>
      <c r="AB10" s="306"/>
      <c r="AC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c r="V11" s="306"/>
      <c r="W11" s="306"/>
      <c r="X11" s="306"/>
      <c r="Y11" s="306"/>
      <c r="Z11" s="306"/>
      <c r="AA11" s="306"/>
      <c r="AB11" s="306"/>
      <c r="AC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c r="V12" s="306"/>
      <c r="W12" s="306"/>
      <c r="X12" s="306"/>
      <c r="Y12" s="306"/>
      <c r="Z12" s="306"/>
      <c r="AA12" s="306"/>
      <c r="AB12" s="306"/>
      <c r="AC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c r="V13" s="306"/>
      <c r="W13" s="306"/>
      <c r="X13" s="306"/>
      <c r="Y13" s="306"/>
      <c r="Z13" s="306"/>
      <c r="AA13" s="306"/>
      <c r="AB13" s="306"/>
      <c r="AC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c r="V14" s="306"/>
      <c r="W14" s="306"/>
      <c r="X14" s="306"/>
      <c r="Y14" s="306"/>
      <c r="Z14" s="306"/>
      <c r="AA14" s="306"/>
      <c r="AB14" s="306"/>
      <c r="AC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c r="V15" s="306"/>
      <c r="W15" s="306"/>
      <c r="X15" s="306"/>
      <c r="Y15" s="306"/>
      <c r="Z15" s="306"/>
      <c r="AA15" s="306"/>
      <c r="AB15" s="306"/>
      <c r="AC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c r="V16" s="306"/>
      <c r="W16" s="306"/>
      <c r="X16" s="306"/>
      <c r="Y16" s="306"/>
      <c r="Z16" s="306"/>
      <c r="AA16" s="306"/>
      <c r="AB16" s="306"/>
      <c r="AC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c r="V17" s="306"/>
      <c r="W17" s="306"/>
      <c r="X17" s="306"/>
      <c r="Y17" s="306"/>
      <c r="Z17" s="306"/>
      <c r="AA17" s="306"/>
      <c r="AB17" s="306"/>
      <c r="AC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c r="V18" s="345"/>
      <c r="W18" s="345"/>
      <c r="X18" s="345"/>
      <c r="Y18" s="345"/>
      <c r="Z18" s="345"/>
      <c r="AA18" s="345"/>
      <c r="AB18" s="345"/>
      <c r="AC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c r="V19" s="306"/>
      <c r="W19" s="306"/>
      <c r="X19" s="306"/>
      <c r="Y19" s="306"/>
      <c r="Z19" s="306"/>
      <c r="AA19" s="306"/>
      <c r="AB19" s="306"/>
      <c r="AC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c r="V20" s="306"/>
      <c r="W20" s="306"/>
      <c r="X20" s="306"/>
      <c r="Y20" s="306"/>
      <c r="Z20" s="306"/>
      <c r="AA20" s="306"/>
      <c r="AB20" s="306"/>
      <c r="AC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c r="V21" s="306"/>
      <c r="W21" s="306"/>
      <c r="X21" s="306"/>
      <c r="Y21" s="306"/>
      <c r="Z21" s="306"/>
      <c r="AA21" s="306"/>
      <c r="AB21" s="306"/>
      <c r="AC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c r="V22" s="306"/>
      <c r="W22" s="306"/>
      <c r="X22" s="306"/>
      <c r="Y22" s="306"/>
      <c r="Z22" s="306"/>
      <c r="AA22" s="306"/>
      <c r="AB22" s="306"/>
      <c r="AC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c r="V23" s="306"/>
      <c r="W23" s="306"/>
      <c r="X23" s="306"/>
      <c r="Y23" s="306"/>
      <c r="Z23" s="306"/>
      <c r="AA23" s="306"/>
      <c r="AB23" s="306"/>
      <c r="AC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c r="V24" s="306"/>
      <c r="W24" s="306"/>
      <c r="X24" s="306"/>
      <c r="Y24" s="306"/>
      <c r="Z24" s="306"/>
      <c r="AA24" s="306"/>
      <c r="AB24" s="306"/>
      <c r="AC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c r="V25" s="306"/>
      <c r="W25" s="306"/>
      <c r="X25" s="306"/>
      <c r="Y25" s="306"/>
      <c r="Z25" s="306"/>
      <c r="AA25" s="306"/>
      <c r="AB25" s="306"/>
      <c r="AC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c r="V26" s="306"/>
      <c r="W26" s="306"/>
      <c r="X26" s="306"/>
      <c r="Y26" s="306"/>
      <c r="Z26" s="306"/>
      <c r="AA26" s="306"/>
      <c r="AB26" s="306"/>
      <c r="AC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c r="V27" s="306"/>
      <c r="W27" s="306"/>
      <c r="X27" s="306"/>
      <c r="Y27" s="306"/>
      <c r="Z27" s="306"/>
      <c r="AA27" s="306"/>
      <c r="AB27" s="306"/>
      <c r="AC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c r="V28" s="306"/>
      <c r="W28" s="306"/>
      <c r="X28" s="306"/>
      <c r="Y28" s="306"/>
      <c r="Z28" s="306"/>
      <c r="AA28" s="306"/>
      <c r="AB28" s="306"/>
      <c r="AC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c r="V29" s="306"/>
      <c r="W29" s="306"/>
      <c r="X29" s="306"/>
      <c r="Y29" s="306"/>
      <c r="Z29" s="306"/>
      <c r="AA29" s="306"/>
      <c r="AB29" s="306"/>
      <c r="AC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c r="V30" s="306"/>
      <c r="W30" s="306"/>
      <c r="X30" s="306"/>
      <c r="Y30" s="306"/>
      <c r="Z30" s="306"/>
      <c r="AA30" s="306"/>
      <c r="AB30" s="306"/>
      <c r="AC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c r="V31" s="306"/>
      <c r="W31" s="306"/>
      <c r="X31" s="306"/>
      <c r="Y31" s="306"/>
      <c r="Z31" s="306"/>
      <c r="AA31" s="306"/>
      <c r="AB31" s="306"/>
      <c r="AC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c r="V32" s="306"/>
      <c r="W32" s="306"/>
      <c r="X32" s="306"/>
      <c r="Y32" s="306"/>
      <c r="Z32" s="306"/>
      <c r="AA32" s="306"/>
      <c r="AB32" s="306"/>
      <c r="AC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c r="V33" s="306"/>
      <c r="W33" s="306"/>
      <c r="X33" s="306"/>
      <c r="Y33" s="306"/>
      <c r="Z33" s="306"/>
      <c r="AA33" s="306"/>
      <c r="AB33" s="306"/>
      <c r="AC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c r="V34" s="306"/>
      <c r="W34" s="306"/>
      <c r="X34" s="306"/>
      <c r="Y34" s="306"/>
      <c r="Z34" s="306"/>
      <c r="AA34" s="306"/>
      <c r="AB34" s="306"/>
      <c r="AC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c r="V35" s="306"/>
      <c r="W35" s="306"/>
      <c r="X35" s="306"/>
      <c r="Y35" s="306"/>
      <c r="Z35" s="306"/>
      <c r="AA35" s="306"/>
      <c r="AB35" s="306"/>
      <c r="AC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c r="V36" s="306"/>
      <c r="W36" s="306"/>
      <c r="X36" s="306"/>
      <c r="Y36" s="306"/>
      <c r="Z36" s="306"/>
      <c r="AA36" s="306"/>
      <c r="AB36" s="306"/>
      <c r="AC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c r="V37" s="306"/>
      <c r="W37" s="306"/>
      <c r="X37" s="306"/>
      <c r="Y37" s="306"/>
      <c r="Z37" s="306"/>
      <c r="AA37" s="306"/>
      <c r="AB37" s="306"/>
      <c r="AC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c r="V38" s="306"/>
      <c r="W38" s="306"/>
      <c r="X38" s="306"/>
      <c r="Y38" s="306"/>
      <c r="Z38" s="306"/>
      <c r="AA38" s="306"/>
      <c r="AB38" s="306"/>
      <c r="AC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c r="V39" s="306"/>
      <c r="W39" s="306"/>
      <c r="X39" s="306"/>
      <c r="Y39" s="306"/>
      <c r="Z39" s="306"/>
      <c r="AA39" s="306"/>
      <c r="AB39" s="306"/>
      <c r="AC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c r="V40" s="306"/>
      <c r="W40" s="306"/>
      <c r="X40" s="306"/>
      <c r="Y40" s="306"/>
      <c r="Z40" s="306"/>
      <c r="AA40" s="306"/>
      <c r="AB40" s="306"/>
      <c r="AC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c r="V41" s="306"/>
      <c r="W41" s="306"/>
      <c r="X41" s="306"/>
      <c r="Y41" s="306"/>
      <c r="Z41" s="306"/>
      <c r="AA41" s="306"/>
      <c r="AB41" s="306"/>
      <c r="AC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c r="V42" s="306"/>
      <c r="W42" s="306"/>
      <c r="X42" s="306"/>
      <c r="Y42" s="306"/>
      <c r="Z42" s="306"/>
      <c r="AA42" s="306"/>
      <c r="AB42" s="306"/>
      <c r="AC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c r="V43" s="306"/>
      <c r="W43" s="306"/>
      <c r="X43" s="306"/>
      <c r="Y43" s="306"/>
      <c r="Z43" s="306"/>
      <c r="AA43" s="306"/>
      <c r="AB43" s="306"/>
      <c r="AC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c r="V44" s="306"/>
      <c r="W44" s="306"/>
      <c r="X44" s="306"/>
      <c r="Y44" s="306"/>
      <c r="Z44" s="306"/>
      <c r="AA44" s="306"/>
      <c r="AB44" s="306"/>
      <c r="AC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c r="V45" s="306"/>
      <c r="W45" s="306"/>
      <c r="X45" s="306"/>
      <c r="Y45" s="306"/>
      <c r="Z45" s="306"/>
      <c r="AA45" s="306"/>
      <c r="AB45" s="306"/>
      <c r="AC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c r="V46" s="306"/>
      <c r="W46" s="306"/>
      <c r="X46" s="306"/>
      <c r="Y46" s="306"/>
      <c r="Z46" s="306"/>
      <c r="AA46" s="306"/>
      <c r="AB46" s="306"/>
      <c r="AC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c r="V47" s="306"/>
      <c r="W47" s="306"/>
      <c r="X47" s="306"/>
      <c r="Y47" s="306"/>
      <c r="Z47" s="306"/>
      <c r="AA47" s="306"/>
      <c r="AB47" s="306"/>
      <c r="AC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c r="V48" s="306"/>
      <c r="W48" s="306"/>
      <c r="X48" s="306"/>
      <c r="Y48" s="306"/>
      <c r="Z48" s="306"/>
      <c r="AA48" s="306"/>
      <c r="AB48" s="306"/>
      <c r="AC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c r="V49" s="306"/>
      <c r="W49" s="306"/>
      <c r="X49" s="306"/>
      <c r="Y49" s="306"/>
      <c r="Z49" s="306"/>
      <c r="AA49" s="306"/>
      <c r="AB49" s="306"/>
      <c r="AC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c r="V50" s="306"/>
      <c r="W50" s="306"/>
      <c r="X50" s="306"/>
      <c r="Y50" s="306"/>
      <c r="Z50" s="306"/>
      <c r="AA50" s="306"/>
      <c r="AB50" s="306"/>
      <c r="AC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c r="V51" s="306"/>
      <c r="W51" s="306"/>
      <c r="X51" s="306"/>
      <c r="Y51" s="306"/>
      <c r="Z51" s="306"/>
      <c r="AA51" s="306"/>
      <c r="AB51" s="306"/>
      <c r="AC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c r="V52" s="306"/>
      <c r="W52" s="306"/>
      <c r="X52" s="306"/>
      <c r="Y52" s="306"/>
      <c r="Z52" s="306"/>
      <c r="AA52" s="306"/>
      <c r="AB52" s="306"/>
      <c r="AC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c r="V53" s="306"/>
      <c r="W53" s="306"/>
      <c r="X53" s="306"/>
      <c r="Y53" s="306"/>
      <c r="Z53" s="306"/>
      <c r="AA53" s="306"/>
      <c r="AB53" s="306"/>
      <c r="AC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c r="V54" s="306"/>
      <c r="W54" s="306"/>
      <c r="X54" s="306"/>
      <c r="Y54" s="306"/>
      <c r="Z54" s="306"/>
      <c r="AA54" s="306"/>
      <c r="AB54" s="306"/>
      <c r="AC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c r="V55" s="306"/>
      <c r="W55" s="306"/>
      <c r="X55" s="306"/>
      <c r="Y55" s="306"/>
      <c r="Z55" s="306"/>
      <c r="AA55" s="306"/>
      <c r="AB55" s="306"/>
      <c r="AC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c r="V56" s="306"/>
      <c r="W56" s="306"/>
      <c r="X56" s="306"/>
      <c r="Y56" s="306"/>
      <c r="Z56" s="306"/>
      <c r="AA56" s="306"/>
      <c r="AB56" s="306"/>
      <c r="AC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c r="V57" s="306"/>
      <c r="W57" s="306"/>
      <c r="X57" s="306"/>
      <c r="Y57" s="306"/>
      <c r="Z57" s="306"/>
      <c r="AA57" s="306"/>
      <c r="AB57" s="306"/>
      <c r="AC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c r="V58" s="306"/>
      <c r="W58" s="306"/>
      <c r="X58" s="306"/>
      <c r="Y58" s="306"/>
      <c r="Z58" s="306"/>
      <c r="AA58" s="306"/>
      <c r="AB58" s="306"/>
      <c r="AC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c r="V59" s="306"/>
      <c r="W59" s="306"/>
      <c r="X59" s="306"/>
      <c r="Y59" s="306"/>
      <c r="Z59" s="306"/>
      <c r="AA59" s="306"/>
      <c r="AB59" s="306"/>
      <c r="AC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c r="V60" s="306"/>
      <c r="W60" s="306"/>
      <c r="X60" s="306"/>
      <c r="Y60" s="306"/>
      <c r="Z60" s="306"/>
      <c r="AA60" s="306"/>
      <c r="AB60" s="306"/>
      <c r="AC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c r="V61" s="306"/>
      <c r="W61" s="306"/>
      <c r="X61" s="306"/>
      <c r="Y61" s="306"/>
      <c r="Z61" s="306"/>
      <c r="AA61" s="306"/>
      <c r="AB61" s="306"/>
      <c r="AC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c r="V62" s="306"/>
      <c r="W62" s="306"/>
      <c r="X62" s="306"/>
      <c r="Y62" s="306"/>
      <c r="Z62" s="306"/>
      <c r="AA62" s="306"/>
      <c r="AB62" s="306"/>
      <c r="AC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c r="V63" s="306"/>
      <c r="W63" s="306"/>
      <c r="X63" s="306"/>
      <c r="Y63" s="306"/>
      <c r="Z63" s="306"/>
      <c r="AA63" s="306"/>
      <c r="AB63" s="306"/>
      <c r="AC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c r="V64" s="306"/>
      <c r="W64" s="306"/>
      <c r="X64" s="306"/>
      <c r="Y64" s="306"/>
      <c r="Z64" s="306"/>
      <c r="AA64" s="306"/>
      <c r="AB64" s="306"/>
      <c r="AC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c r="V65" s="306"/>
      <c r="W65" s="306"/>
      <c r="X65" s="306"/>
      <c r="Y65" s="306"/>
      <c r="Z65" s="306"/>
      <c r="AA65" s="306"/>
      <c r="AB65" s="306"/>
      <c r="AC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c r="V66" s="306"/>
      <c r="W66" s="306"/>
      <c r="X66" s="306"/>
      <c r="Y66" s="306"/>
      <c r="Z66" s="306"/>
      <c r="AA66" s="306"/>
      <c r="AB66" s="306"/>
      <c r="AC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c r="V67" s="306"/>
      <c r="W67" s="306"/>
      <c r="X67" s="306"/>
      <c r="Y67" s="306"/>
      <c r="Z67" s="306"/>
      <c r="AA67" s="306"/>
      <c r="AB67" s="306"/>
      <c r="AC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c r="V68" s="306"/>
      <c r="W68" s="306"/>
      <c r="X68" s="306"/>
      <c r="Y68" s="306"/>
      <c r="Z68" s="306"/>
      <c r="AA68" s="306"/>
      <c r="AB68" s="306"/>
      <c r="AC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c r="V69" s="306"/>
      <c r="W69" s="306"/>
      <c r="X69" s="306"/>
      <c r="Y69" s="306"/>
      <c r="Z69" s="306"/>
      <c r="AA69" s="306"/>
      <c r="AB69" s="306"/>
      <c r="AC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c r="V70" s="306"/>
      <c r="W70" s="306"/>
      <c r="X70" s="306"/>
      <c r="Y70" s="306"/>
      <c r="Z70" s="306"/>
      <c r="AA70" s="306"/>
      <c r="AB70" s="306"/>
      <c r="AC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c r="V71" s="306"/>
      <c r="W71" s="306"/>
      <c r="X71" s="306"/>
      <c r="Y71" s="306"/>
      <c r="Z71" s="306"/>
      <c r="AA71" s="306"/>
      <c r="AB71" s="306"/>
      <c r="AC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c r="V72" s="306"/>
      <c r="W72" s="306"/>
      <c r="X72" s="306"/>
      <c r="Y72" s="306"/>
      <c r="Z72" s="306"/>
      <c r="AA72" s="306"/>
      <c r="AB72" s="306"/>
      <c r="AC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c r="V73" s="306"/>
      <c r="W73" s="306"/>
      <c r="X73" s="306"/>
      <c r="Y73" s="306"/>
      <c r="Z73" s="306"/>
      <c r="AA73" s="306"/>
      <c r="AB73" s="306"/>
      <c r="AC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c r="V74" s="306"/>
      <c r="W74" s="306"/>
      <c r="X74" s="306"/>
      <c r="Y74" s="306"/>
      <c r="Z74" s="306"/>
      <c r="AA74" s="306"/>
      <c r="AB74" s="306"/>
      <c r="AC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c r="V75" s="306"/>
      <c r="W75" s="306"/>
      <c r="X75" s="306"/>
      <c r="Y75" s="306"/>
      <c r="Z75" s="306"/>
      <c r="AA75" s="306"/>
      <c r="AB75" s="306"/>
      <c r="AC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c r="V76" s="306"/>
      <c r="W76" s="306"/>
      <c r="X76" s="306"/>
      <c r="Y76" s="306"/>
      <c r="Z76" s="306"/>
      <c r="AA76" s="306"/>
      <c r="AB76" s="306"/>
      <c r="AC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c r="V77" s="306"/>
      <c r="W77" s="306"/>
      <c r="X77" s="306"/>
      <c r="Y77" s="306"/>
      <c r="Z77" s="306"/>
      <c r="AA77" s="306"/>
      <c r="AB77" s="306"/>
      <c r="AC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c r="V78" s="306"/>
      <c r="W78" s="306"/>
      <c r="X78" s="306"/>
      <c r="Y78" s="306"/>
      <c r="Z78" s="306"/>
      <c r="AA78" s="306"/>
      <c r="AB78" s="306"/>
      <c r="AC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c r="V79" s="306"/>
      <c r="W79" s="306"/>
      <c r="X79" s="306"/>
      <c r="Y79" s="306"/>
      <c r="Z79" s="306"/>
      <c r="AA79" s="306"/>
      <c r="AB79" s="306"/>
      <c r="AC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c r="V80" s="306"/>
      <c r="W80" s="306"/>
      <c r="X80" s="306"/>
      <c r="Y80" s="306"/>
      <c r="Z80" s="306"/>
      <c r="AA80" s="306"/>
      <c r="AB80" s="306"/>
      <c r="AC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c r="V81" s="306"/>
      <c r="W81" s="306"/>
      <c r="X81" s="306"/>
      <c r="Y81" s="306"/>
      <c r="Z81" s="306"/>
      <c r="AA81" s="306"/>
      <c r="AB81" s="306"/>
      <c r="AC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c r="V82" s="306"/>
      <c r="W82" s="306"/>
      <c r="X82" s="306"/>
      <c r="Y82" s="306"/>
      <c r="Z82" s="306"/>
      <c r="AA82" s="306"/>
      <c r="AB82" s="306"/>
      <c r="AC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c r="V83" s="306"/>
      <c r="W83" s="306"/>
      <c r="X83" s="306"/>
      <c r="Y83" s="306"/>
      <c r="Z83" s="306"/>
      <c r="AA83" s="306"/>
      <c r="AB83" s="306"/>
      <c r="AC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c r="V84" s="306"/>
      <c r="W84" s="306"/>
      <c r="X84" s="306"/>
      <c r="Y84" s="306"/>
      <c r="Z84" s="306"/>
      <c r="AA84" s="306"/>
      <c r="AB84" s="306"/>
      <c r="AC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c r="V85" s="306"/>
      <c r="W85" s="306"/>
      <c r="X85" s="306"/>
      <c r="Y85" s="306"/>
      <c r="Z85" s="306"/>
      <c r="AA85" s="306"/>
      <c r="AB85" s="306"/>
      <c r="AC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c r="V86" s="306"/>
      <c r="W86" s="306"/>
      <c r="X86" s="306"/>
      <c r="Y86" s="306"/>
      <c r="Z86" s="306"/>
      <c r="AA86" s="306"/>
      <c r="AB86" s="306"/>
      <c r="AC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c r="V87" s="306"/>
      <c r="W87" s="306"/>
      <c r="X87" s="306"/>
      <c r="Y87" s="306"/>
      <c r="Z87" s="306"/>
      <c r="AA87" s="306"/>
      <c r="AB87" s="306"/>
      <c r="AC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c r="V88" s="306"/>
      <c r="W88" s="306"/>
      <c r="X88" s="306"/>
      <c r="Y88" s="306"/>
      <c r="Z88" s="306"/>
      <c r="AA88" s="306"/>
      <c r="AB88" s="306"/>
      <c r="AC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c r="V89" s="306"/>
      <c r="W89" s="306"/>
      <c r="X89" s="306"/>
      <c r="Y89" s="306"/>
      <c r="Z89" s="306"/>
      <c r="AA89" s="306"/>
      <c r="AB89" s="306"/>
      <c r="AC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c r="V90" s="306"/>
      <c r="W90" s="306"/>
      <c r="X90" s="306"/>
      <c r="Y90" s="306"/>
      <c r="Z90" s="306"/>
      <c r="AA90" s="306"/>
      <c r="AB90" s="306"/>
      <c r="AC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c r="V91" s="306"/>
      <c r="W91" s="306"/>
      <c r="X91" s="306"/>
      <c r="Y91" s="306"/>
      <c r="Z91" s="306"/>
      <c r="AA91" s="306"/>
      <c r="AB91" s="306"/>
      <c r="AC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c r="V92" s="306"/>
      <c r="W92" s="306"/>
      <c r="X92" s="306"/>
      <c r="Y92" s="306"/>
      <c r="Z92" s="306"/>
      <c r="AA92" s="306"/>
      <c r="AB92" s="306"/>
      <c r="AC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c r="V93" s="306"/>
      <c r="W93" s="306"/>
      <c r="X93" s="306"/>
      <c r="Y93" s="306"/>
      <c r="Z93" s="306"/>
      <c r="AA93" s="306"/>
      <c r="AB93" s="306"/>
      <c r="AC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c r="V94" s="306"/>
      <c r="W94" s="306"/>
      <c r="X94" s="306"/>
      <c r="Y94" s="306"/>
      <c r="Z94" s="306"/>
      <c r="AA94" s="306"/>
      <c r="AB94" s="306"/>
      <c r="AC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c r="V95" s="306"/>
      <c r="W95" s="306"/>
      <c r="X95" s="306"/>
      <c r="Y95" s="306"/>
      <c r="Z95" s="306"/>
      <c r="AA95" s="306"/>
      <c r="AB95" s="306"/>
      <c r="AC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c r="V96" s="306"/>
      <c r="W96" s="306"/>
      <c r="X96" s="306"/>
      <c r="Y96" s="306"/>
      <c r="Z96" s="306"/>
      <c r="AA96" s="306"/>
      <c r="AB96" s="306"/>
      <c r="AC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c r="V97" s="306"/>
      <c r="W97" s="306"/>
      <c r="X97" s="306"/>
      <c r="Y97" s="306"/>
      <c r="Z97" s="306"/>
      <c r="AA97" s="306"/>
      <c r="AB97" s="306"/>
      <c r="AC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c r="V98" s="306"/>
      <c r="W98" s="306"/>
      <c r="X98" s="306"/>
      <c r="Y98" s="306"/>
      <c r="Z98" s="306"/>
      <c r="AA98" s="306"/>
      <c r="AB98" s="306"/>
      <c r="AC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c r="V99" s="306"/>
      <c r="W99" s="306"/>
      <c r="X99" s="306"/>
      <c r="Y99" s="306"/>
      <c r="Z99" s="306"/>
      <c r="AA99" s="306"/>
      <c r="AB99" s="306"/>
      <c r="AC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c r="V100" s="306"/>
      <c r="W100" s="306"/>
      <c r="X100" s="306"/>
      <c r="Y100" s="306"/>
      <c r="Z100" s="306"/>
      <c r="AA100" s="306"/>
      <c r="AB100" s="306"/>
      <c r="AC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c r="V101" s="306"/>
      <c r="W101" s="306"/>
      <c r="X101" s="306"/>
      <c r="Y101" s="306"/>
      <c r="Z101" s="306"/>
      <c r="AA101" s="306"/>
      <c r="AB101" s="306"/>
      <c r="AC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c r="V102" s="306"/>
      <c r="W102" s="306"/>
      <c r="X102" s="306"/>
      <c r="Y102" s="306"/>
      <c r="Z102" s="306"/>
      <c r="AA102" s="306"/>
      <c r="AB102" s="306"/>
      <c r="AC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c r="V103" s="306"/>
      <c r="W103" s="306"/>
      <c r="X103" s="306"/>
      <c r="Y103" s="306"/>
      <c r="Z103" s="306"/>
      <c r="AA103" s="306"/>
      <c r="AB103" s="306"/>
      <c r="AC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c r="V104" s="306"/>
      <c r="W104" s="306"/>
      <c r="X104" s="306"/>
      <c r="Y104" s="306"/>
      <c r="Z104" s="306"/>
      <c r="AA104" s="306"/>
      <c r="AB104" s="306"/>
      <c r="AC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c r="V105" s="306"/>
      <c r="W105" s="306"/>
      <c r="X105" s="306"/>
      <c r="Y105" s="306"/>
      <c r="Z105" s="306"/>
      <c r="AA105" s="306"/>
      <c r="AB105" s="306"/>
      <c r="AC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c r="V106" s="306"/>
      <c r="W106" s="306"/>
      <c r="X106" s="306"/>
      <c r="Y106" s="306"/>
      <c r="Z106" s="306"/>
      <c r="AA106" s="306"/>
      <c r="AB106" s="306"/>
      <c r="AC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c r="V107" s="306"/>
      <c r="W107" s="306"/>
      <c r="X107" s="306"/>
      <c r="Y107" s="306"/>
      <c r="Z107" s="306"/>
      <c r="AA107" s="306"/>
      <c r="AB107" s="306"/>
      <c r="AC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c r="V108" s="306"/>
      <c r="W108" s="306"/>
      <c r="X108" s="306"/>
      <c r="Y108" s="306"/>
      <c r="Z108" s="306"/>
      <c r="AA108" s="306"/>
      <c r="AB108" s="306"/>
      <c r="AC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c r="V109" s="306"/>
      <c r="W109" s="306"/>
      <c r="X109" s="306"/>
      <c r="Y109" s="306"/>
      <c r="Z109" s="306"/>
      <c r="AA109" s="306"/>
      <c r="AB109" s="306"/>
      <c r="AC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c r="V110" s="306"/>
      <c r="W110" s="306"/>
      <c r="X110" s="306"/>
      <c r="Y110" s="306"/>
      <c r="Z110" s="306"/>
      <c r="AA110" s="306"/>
      <c r="AB110" s="306"/>
      <c r="AC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c r="V111" s="306"/>
      <c r="W111" s="306"/>
      <c r="X111" s="306"/>
      <c r="Y111" s="306"/>
      <c r="Z111" s="306"/>
      <c r="AA111" s="306"/>
      <c r="AB111" s="306"/>
      <c r="AC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c r="V112" s="306"/>
      <c r="W112" s="306"/>
      <c r="X112" s="306"/>
      <c r="Y112" s="306"/>
      <c r="Z112" s="306"/>
      <c r="AA112" s="306"/>
      <c r="AB112" s="306"/>
      <c r="AC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c r="V113" s="306"/>
      <c r="W113" s="306"/>
      <c r="X113" s="306"/>
      <c r="Y113" s="306"/>
      <c r="Z113" s="306"/>
      <c r="AA113" s="306"/>
      <c r="AB113" s="306"/>
      <c r="AC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c r="V114" s="306"/>
      <c r="W114" s="306"/>
      <c r="X114" s="306"/>
      <c r="Y114" s="306"/>
      <c r="Z114" s="306"/>
      <c r="AA114" s="306"/>
      <c r="AB114" s="306"/>
      <c r="AC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c r="V115" s="81"/>
      <c r="W115" s="81"/>
      <c r="X115" s="81"/>
      <c r="Y115" s="81"/>
      <c r="Z115" s="81"/>
      <c r="AA115" s="81"/>
      <c r="AB115" s="81"/>
      <c r="AC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c r="V116" s="306"/>
      <c r="W116" s="306"/>
      <c r="X116" s="306"/>
      <c r="Y116" s="306"/>
      <c r="Z116" s="306"/>
      <c r="AA116" s="306"/>
      <c r="AB116" s="306"/>
      <c r="AC116" s="306"/>
    </row>
    <row r="117" ht="36" customHeight="1">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c r="V117" s="306"/>
      <c r="W117" s="306"/>
      <c r="X117" s="306"/>
      <c r="Y117" s="306"/>
      <c r="Z117" s="306"/>
      <c r="AA117" s="306"/>
      <c r="AB117" s="306"/>
      <c r="AC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43007F-00D7-4852-91FA-009B00CA0037}">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12" operator="equal" id="{0038009B-00B5-452B-89F5-008B00DA00FD}">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650081-0010-4564-B90C-002900B400F4}">
            <xm:f>"na"</xm:f>
            <x14:dxf>
              <font/>
              <fill>
                <patternFill patternType="solid">
                  <fgColor rgb="FFFCE8B2"/>
                  <bgColor rgb="FFFCE8B2"/>
                </patternFill>
              </fill>
            </x14:dxf>
          </x14:cfRule>
          <xm:sqref>F4:F10</xm:sqref>
        </x14:conditionalFormatting>
        <x14:conditionalFormatting xmlns:xm="http://schemas.microsoft.com/office/excel/2006/main">
          <x14:cfRule type="cellIs" priority="9" operator="equal" id="{00F10025-001C-46BA-8F27-00FF004D00FE}">
            <xm:f>"c"</xm:f>
            <x14:dxf>
              <fill>
                <patternFill patternType="solid">
                  <fgColor rgb="FFB7E1CD"/>
                  <bgColor rgb="FFB7E1CD"/>
                </patternFill>
              </fill>
            </x14:dxf>
          </x14:cfRule>
          <xm:sqref>F11:F117</xm:sqref>
        </x14:conditionalFormatting>
        <x14:conditionalFormatting xmlns:xm="http://schemas.microsoft.com/office/excel/2006/main">
          <x14:cfRule type="cellIs" priority="10" operator="equal" id="{0095007C-00EA-4A98-AFC9-006B00C000E6}">
            <xm:f>"nc"</xm:f>
            <x14:dxf>
              <fill>
                <patternFill patternType="solid">
                  <fgColor rgb="FFF4C7C3"/>
                  <bgColor rgb="FFF4C7C3"/>
                </patternFill>
              </fill>
            </x14:dxf>
          </x14:cfRule>
          <xm:sqref>F11:F117</xm:sqref>
        </x14:conditionalFormatting>
        <x14:conditionalFormatting xmlns:xm="http://schemas.microsoft.com/office/excel/2006/main">
          <x14:cfRule type="cellIs" priority="11" operator="equal" id="{00B10028-00E3-42BC-8AF2-0048000700C5}">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600061-0005-4D62-B06D-008400510097}">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6400FE-00CE-417D-B529-00A900610052}">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5" operator="equal" id="{001800BB-0019-4E53-9144-009D0069008E}">
            <xm:f>"C"</xm:f>
            <x14:dxf>
              <fill>
                <patternFill patternType="solid">
                  <fgColor rgb="FFB7E1CD"/>
                  <bgColor rgb="FFB7E1CD"/>
                </patternFill>
              </fill>
            </x14:dxf>
          </x14:cfRule>
          <xm:sqref>O4:S4</xm:sqref>
        </x14:conditionalFormatting>
        <x14:conditionalFormatting xmlns:xm="http://schemas.microsoft.com/office/excel/2006/main">
          <x14:cfRule type="cellIs" priority="6" operator="equal" id="{007E008D-0030-45E7-9F2D-000800030020}">
            <xm:f>"NC"</xm:f>
            <x14:dxf>
              <fill>
                <patternFill patternType="solid">
                  <fgColor rgb="FFF4C7C3"/>
                  <bgColor rgb="FFF4C7C3"/>
                </patternFill>
              </fill>
            </x14:dxf>
          </x14:cfRule>
          <xm:sqref>O4:S4</xm:sqref>
        </x14:conditionalFormatting>
        <x14:conditionalFormatting xmlns:xm="http://schemas.microsoft.com/office/excel/2006/main">
          <x14:cfRule type="cellIs" priority="7" operator="equal" id="{006A0044-00DC-4F17-9A2F-007A00120082}">
            <xm:f>"NA"</xm:f>
            <x14:dxf>
              <fill>
                <patternFill patternType="solid">
                  <fgColor rgb="FFFCE8B2"/>
                  <bgColor rgb="FFFCE8B2"/>
                </patternFill>
              </fill>
            </x14:dxf>
          </x14:cfRule>
          <xm:sqref>O4:S4</xm:sqref>
        </x14:conditionalFormatting>
        <x14:conditionalFormatting xmlns:xm="http://schemas.microsoft.com/office/excel/2006/main">
          <x14:cfRule type="cellIs" priority="8" operator="equal" id="{0049001E-0074-4BBB-A3DA-007600ED003D}">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F40049-002B-4DD4-B149-007000BB00DD}" type="list" allowBlank="1" errorStyle="stop" imeMode="noControl" operator="between" showDropDown="0" showErrorMessage="1" showInputMessage="0">
          <x14:formula1>
            <xm:f>"nt,na,c"</xm:f>
          </x14:formula1>
          <xm:sqref>F54:F55</xm:sqref>
        </x14:dataValidation>
        <x14:dataValidation xr:uid="{00040094-005E-4182-80B5-00D10052002F}" type="list" allowBlank="1" errorStyle="stop" imeMode="noControl" operator="between" showDropDown="0" showErrorMessage="1" showInputMessage="0">
          <x14:formula1>
            <xm:f>"nt,na,c,nc"</xm:f>
          </x14:formula1>
          <xm:sqref>F12:F53 F56:F117</xm:sqref>
        </x14:dataValidation>
        <x14:dataValidation xr:uid="{002800F2-002C-47EB-AFD2-00E8000F0070}" type="list" allowBlank="1" errorStyle="stop" imeMode="noControl" operator="between" showDropDown="0" showErrorMessage="0" showInputMessage="0">
          <x14:formula1>
            <xm:f>"d"</xm:f>
          </x14:formula1>
          <xm:sqref>G12:G117</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9" width="16.33203125"/>
  </cols>
  <sheetData>
    <row r="1" ht="0.75" customHeight="1">
      <c r="A1" s="305"/>
      <c r="B1" s="350"/>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row>
    <row r="2" ht="16.5" customHeight="1">
      <c r="A2" s="308"/>
      <c r="B2" s="359" t="str">
        <f>F4</f>
        <v>P21</v>
      </c>
      <c r="C2" s="360">
        <f>Echantillon!C33</f>
        <v>0</v>
      </c>
      <c r="D2" s="361"/>
      <c r="E2" s="361"/>
      <c r="F2" s="362"/>
      <c r="G2" s="363"/>
      <c r="H2" s="363"/>
      <c r="I2" s="363"/>
      <c r="J2" s="363"/>
      <c r="K2" s="364"/>
      <c r="L2" s="364"/>
      <c r="M2" s="351"/>
      <c r="N2" s="351"/>
      <c r="O2" s="350"/>
      <c r="P2" s="350"/>
      <c r="Q2" s="350"/>
      <c r="R2" s="350"/>
      <c r="S2" s="350"/>
      <c r="T2" s="350"/>
      <c r="U2" s="350"/>
      <c r="V2" s="350"/>
      <c r="W2" s="350"/>
      <c r="X2" s="350"/>
      <c r="Y2" s="350"/>
      <c r="Z2" s="350"/>
      <c r="AA2" s="350"/>
      <c r="AB2" s="350"/>
      <c r="AC2" s="350"/>
    </row>
    <row r="3" ht="18.75" customHeight="1">
      <c r="A3" s="308"/>
      <c r="B3" s="359" t="s">
        <v>468</v>
      </c>
      <c r="C3" s="316" t="str">
        <f>HYPERLINK(Echantillon!D33)</f>
        <v/>
      </c>
      <c r="D3" s="56"/>
      <c r="E3" s="56"/>
      <c r="F3" s="56"/>
      <c r="G3" s="363"/>
      <c r="H3" s="363"/>
      <c r="I3" s="363"/>
      <c r="J3" s="363"/>
      <c r="K3" s="363"/>
      <c r="L3" s="363"/>
      <c r="M3" s="350"/>
      <c r="N3" s="350"/>
      <c r="O3" s="350"/>
      <c r="P3" s="350"/>
      <c r="Q3" s="350"/>
      <c r="R3" s="350"/>
      <c r="S3" s="350"/>
      <c r="T3" s="350"/>
      <c r="U3" s="350"/>
      <c r="V3" s="350"/>
      <c r="W3" s="350"/>
      <c r="X3" s="350"/>
      <c r="Y3" s="350"/>
      <c r="Z3" s="350"/>
      <c r="AA3" s="350"/>
      <c r="AB3" s="350"/>
      <c r="AC3" s="350"/>
    </row>
    <row r="4" ht="16.5" customHeight="1">
      <c r="A4" s="305"/>
      <c r="B4" s="317" t="s">
        <v>125</v>
      </c>
      <c r="C4" s="318" t="s">
        <v>469</v>
      </c>
      <c r="D4" s="318" t="s">
        <v>128</v>
      </c>
      <c r="E4" s="319" t="s">
        <v>129</v>
      </c>
      <c r="F4" s="319" t="str">
        <f>Echantillon!B33</f>
        <v>P21</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c r="W4" s="307"/>
      <c r="X4" s="307"/>
      <c r="Y4" s="307"/>
      <c r="Z4" s="307"/>
      <c r="AA4" s="307"/>
      <c r="AB4" s="307"/>
      <c r="AC4" s="307"/>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84">O5+P5</f>
        <v>0</v>
      </c>
      <c r="T5" s="329" t="str">
        <f t="shared" ref="T5:T7" si="185">IF(S5&gt;0,O5/S5,"-")</f>
        <v>-</v>
      </c>
      <c r="U5" s="330" t="str">
        <f t="shared" ref="U5:V5" si="186">T5</f>
        <v>-</v>
      </c>
      <c r="V5" s="330" t="str">
        <f t="shared" si="186"/>
        <v>-</v>
      </c>
      <c r="W5" s="306"/>
      <c r="X5" s="306"/>
      <c r="Y5" s="306"/>
      <c r="Z5" s="306"/>
      <c r="AA5" s="306"/>
      <c r="AB5" s="306"/>
      <c r="AC5" s="306"/>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84"/>
        <v>0</v>
      </c>
      <c r="T6" s="329" t="str">
        <f t="shared" si="185"/>
        <v>-</v>
      </c>
      <c r="U6" s="53" t="str">
        <f t="shared" ref="U6:V6" si="187">IF(S6&gt;0,SUM(O5:O6)/SUM(S5:S6),"-")</f>
        <v>-</v>
      </c>
      <c r="V6" s="53" t="e">
        <f t="shared" si="187"/>
        <v>#DIV/0!</v>
      </c>
      <c r="W6" s="306"/>
      <c r="X6" s="306"/>
      <c r="Y6" s="306"/>
      <c r="Z6" s="306"/>
      <c r="AA6" s="306"/>
      <c r="AB6" s="306"/>
      <c r="AC6" s="306"/>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84"/>
        <v>0</v>
      </c>
      <c r="T7" s="329" t="str">
        <f t="shared" si="185"/>
        <v>-</v>
      </c>
      <c r="U7" s="330" t="str">
        <f t="shared" ref="U7:V7" si="188">IF(S7&gt;0,SUM(O5:O7)/SUM(S5:S7),"-")</f>
        <v>-</v>
      </c>
      <c r="V7" s="330" t="e">
        <f t="shared" si="188"/>
        <v>#DIV/0!</v>
      </c>
      <c r="W7" s="306"/>
      <c r="X7" s="306"/>
      <c r="Y7" s="306"/>
      <c r="Z7" s="306"/>
      <c r="AA7" s="306"/>
      <c r="AB7" s="306"/>
      <c r="AC7" s="306"/>
    </row>
    <row r="8" ht="16.5" customHeight="1">
      <c r="A8" s="305"/>
      <c r="B8" s="40"/>
      <c r="C8" s="40"/>
      <c r="D8" s="40"/>
      <c r="E8" s="319" t="s">
        <v>134</v>
      </c>
      <c r="F8" s="319">
        <f>COUNTIF(F12:F117,"nt")</f>
        <v>106</v>
      </c>
      <c r="G8" s="40"/>
      <c r="H8" s="40"/>
      <c r="I8" s="40"/>
      <c r="J8" s="40"/>
      <c r="K8" s="40"/>
      <c r="L8" s="40"/>
      <c r="M8" s="306"/>
      <c r="N8" s="331" t="s">
        <v>476</v>
      </c>
      <c r="O8" s="332">
        <f t="shared" ref="O8:S8" si="189">SUM(O5:O7)</f>
        <v>0</v>
      </c>
      <c r="P8" s="332">
        <f t="shared" si="189"/>
        <v>0</v>
      </c>
      <c r="Q8" s="332">
        <f t="shared" si="189"/>
        <v>0</v>
      </c>
      <c r="R8" s="332">
        <f t="shared" si="189"/>
        <v>106</v>
      </c>
      <c r="S8" s="333">
        <f t="shared" si="189"/>
        <v>0</v>
      </c>
      <c r="T8" s="329"/>
      <c r="U8" s="327"/>
      <c r="V8" s="327"/>
      <c r="W8" s="306"/>
      <c r="X8" s="306"/>
      <c r="Y8" s="306"/>
      <c r="Z8" s="306"/>
      <c r="AA8" s="306"/>
      <c r="AB8" s="306"/>
      <c r="AC8" s="306"/>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c r="W9" s="306"/>
      <c r="X9" s="306"/>
      <c r="Y9" s="306"/>
      <c r="Z9" s="306"/>
      <c r="AA9" s="306"/>
      <c r="AB9" s="306"/>
      <c r="AC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c r="W10" s="306"/>
      <c r="X10" s="306"/>
      <c r="Y10" s="306"/>
      <c r="Z10" s="306"/>
      <c r="AA10" s="306"/>
      <c r="AB10" s="306"/>
      <c r="AC10" s="306"/>
    </row>
    <row r="11" ht="13.800000000000001">
      <c r="A11" s="305"/>
      <c r="B11" s="365"/>
      <c r="C11" s="365"/>
      <c r="D11" s="365"/>
      <c r="E11" s="366"/>
      <c r="F11" s="365"/>
      <c r="G11" s="365"/>
      <c r="H11" s="367"/>
      <c r="I11" s="367"/>
      <c r="J11" s="367"/>
      <c r="K11" s="367"/>
      <c r="L11" s="367"/>
      <c r="M11" s="350"/>
      <c r="N11" s="350"/>
      <c r="O11" s="350"/>
      <c r="P11" s="350"/>
      <c r="Q11" s="350"/>
      <c r="R11" s="350"/>
      <c r="S11" s="350"/>
      <c r="T11" s="350"/>
      <c r="U11" s="350"/>
      <c r="V11" s="350"/>
      <c r="W11" s="350"/>
      <c r="X11" s="350"/>
      <c r="Y11" s="350"/>
      <c r="Z11" s="350"/>
      <c r="AA11" s="350"/>
      <c r="AB11" s="350"/>
      <c r="AC11" s="350"/>
    </row>
    <row r="12" ht="62.25" customHeight="1">
      <c r="A12" s="337" t="s">
        <v>85</v>
      </c>
      <c r="B12" s="368" t="str">
        <f>Résultats!B13</f>
        <v>1.1</v>
      </c>
      <c r="C12" s="369" t="str">
        <f>Résultats!C13</f>
        <v>A</v>
      </c>
      <c r="D12" s="369" t="str">
        <f>Résultats!E13</f>
        <v>x</v>
      </c>
      <c r="E12" s="370" t="str">
        <f>Résultats!F13</f>
        <v xml:space="preserve">Chaque image porteuse d’information a-t-elle une alternative textuelle ?</v>
      </c>
      <c r="F12" s="369" t="s">
        <v>15</v>
      </c>
      <c r="G12" s="369"/>
      <c r="H12" s="371"/>
      <c r="I12" s="371"/>
      <c r="J12" s="371"/>
      <c r="K12" s="371"/>
      <c r="L12" s="371"/>
      <c r="M12" s="350"/>
      <c r="N12" s="350"/>
      <c r="O12" s="350"/>
      <c r="P12" s="350"/>
      <c r="Q12" s="350"/>
      <c r="R12" s="350"/>
      <c r="S12" s="350"/>
      <c r="T12" s="350"/>
      <c r="U12" s="350"/>
      <c r="V12" s="350"/>
      <c r="W12" s="350"/>
      <c r="X12" s="350"/>
      <c r="Y12" s="350"/>
      <c r="Z12" s="350"/>
      <c r="AA12" s="350"/>
      <c r="AB12" s="350"/>
      <c r="AC12" s="350"/>
    </row>
    <row r="13" ht="62.25" customHeight="1">
      <c r="A13" s="40"/>
      <c r="B13" s="368" t="str">
        <f>Résultats!B14</f>
        <v>1.2</v>
      </c>
      <c r="C13" s="369" t="str">
        <f>Résultats!C14</f>
        <v>A</v>
      </c>
      <c r="D13" s="369">
        <f>Résultats!E14</f>
        <v>0</v>
      </c>
      <c r="E13" s="370" t="str">
        <f>Résultats!F14</f>
        <v xml:space="preserve">Chaque image de décoration est-elle correctement ignorée par les technologies d’assistance ?</v>
      </c>
      <c r="F13" s="369" t="s">
        <v>15</v>
      </c>
      <c r="G13" s="369"/>
      <c r="H13" s="371"/>
      <c r="I13" s="371"/>
      <c r="J13" s="371"/>
      <c r="K13" s="371"/>
      <c r="L13" s="371"/>
      <c r="M13" s="350"/>
      <c r="N13" s="350"/>
      <c r="O13" s="350"/>
      <c r="P13" s="350"/>
      <c r="Q13" s="350"/>
      <c r="R13" s="350"/>
      <c r="S13" s="350"/>
      <c r="T13" s="350"/>
      <c r="U13" s="350"/>
      <c r="V13" s="350"/>
      <c r="W13" s="350"/>
      <c r="X13" s="350"/>
      <c r="Y13" s="350"/>
      <c r="Z13" s="350"/>
      <c r="AA13" s="350"/>
      <c r="AB13" s="350"/>
      <c r="AC13" s="350"/>
    </row>
    <row r="14" ht="62.25" customHeight="1">
      <c r="A14" s="40"/>
      <c r="B14" s="368" t="str">
        <f>Résultats!B15</f>
        <v>1.3</v>
      </c>
      <c r="C14" s="369" t="str">
        <f>Résultats!C15</f>
        <v>A</v>
      </c>
      <c r="D14" s="369">
        <f>Résultats!E15</f>
        <v>0</v>
      </c>
      <c r="E14" s="370" t="str">
        <f>Résultats!F15</f>
        <v xml:space="preserve">Pour chaque image porteuse d’information ayant une alternative textuelle, cette alternative est-elle pertinente (hors cas particuliers) ?</v>
      </c>
      <c r="F14" s="369" t="s">
        <v>15</v>
      </c>
      <c r="G14" s="369"/>
      <c r="H14" s="371"/>
      <c r="I14" s="371"/>
      <c r="J14" s="371"/>
      <c r="K14" s="371"/>
      <c r="L14" s="371"/>
      <c r="M14" s="350"/>
      <c r="N14" s="350"/>
      <c r="O14" s="350"/>
      <c r="P14" s="350"/>
      <c r="Q14" s="350"/>
      <c r="R14" s="350"/>
      <c r="S14" s="350"/>
      <c r="T14" s="350"/>
      <c r="U14" s="350"/>
      <c r="V14" s="350"/>
      <c r="W14" s="350"/>
      <c r="X14" s="350"/>
      <c r="Y14" s="350"/>
      <c r="Z14" s="350"/>
      <c r="AA14" s="350"/>
      <c r="AB14" s="350"/>
      <c r="AC14" s="350"/>
    </row>
    <row r="15" ht="62.25" customHeight="1">
      <c r="A15" s="40"/>
      <c r="B15" s="368" t="str">
        <f>Résultats!B16</f>
        <v>1.4</v>
      </c>
      <c r="C15" s="369" t="str">
        <f>Résultats!C16</f>
        <v>A</v>
      </c>
      <c r="D15" s="369">
        <f>Résultats!E16</f>
        <v>0</v>
      </c>
      <c r="E15" s="370" t="str">
        <f>Résultats!F16</f>
        <v xml:space="preserve">Pour chaque image utilisée comme CAPTCHA ou comme image-test, ayant une alternative textuelle, cette alternative permet-elle d’identifier la nature et la fonction de l’image ?</v>
      </c>
      <c r="F15" s="369" t="s">
        <v>15</v>
      </c>
      <c r="G15" s="369"/>
      <c r="H15" s="371"/>
      <c r="I15" s="371"/>
      <c r="J15" s="371"/>
      <c r="K15" s="371"/>
      <c r="L15" s="371"/>
      <c r="M15" s="350"/>
      <c r="N15" s="350"/>
      <c r="O15" s="350"/>
      <c r="P15" s="350"/>
      <c r="Q15" s="350"/>
      <c r="R15" s="350"/>
      <c r="S15" s="350"/>
      <c r="T15" s="350"/>
      <c r="U15" s="350"/>
      <c r="V15" s="350"/>
      <c r="W15" s="350"/>
      <c r="X15" s="350"/>
      <c r="Y15" s="350"/>
      <c r="Z15" s="350"/>
      <c r="AA15" s="350"/>
      <c r="AB15" s="350"/>
      <c r="AC15" s="350"/>
    </row>
    <row r="16" ht="62.25" customHeight="1">
      <c r="A16" s="40"/>
      <c r="B16" s="368" t="str">
        <f>Résultats!B17</f>
        <v>1.5</v>
      </c>
      <c r="C16" s="369" t="str">
        <f>Résultats!C17</f>
        <v>A</v>
      </c>
      <c r="D16" s="369">
        <f>Résultats!E17</f>
        <v>0</v>
      </c>
      <c r="E16" s="370" t="str">
        <f>Résultats!F17</f>
        <v xml:space="preserve">Pour chaque image utilisée comme CAPTCHA, une solution d’accès alternatif au contenu ou à la fonction du CAPTCHA est-elle présente ?</v>
      </c>
      <c r="F16" s="369" t="s">
        <v>15</v>
      </c>
      <c r="G16" s="369"/>
      <c r="H16" s="371"/>
      <c r="I16" s="371"/>
      <c r="J16" s="371"/>
      <c r="K16" s="371"/>
      <c r="L16" s="371"/>
      <c r="M16" s="350"/>
      <c r="N16" s="350"/>
      <c r="O16" s="350"/>
      <c r="P16" s="350"/>
      <c r="Q16" s="350"/>
      <c r="R16" s="350"/>
      <c r="S16" s="350"/>
      <c r="T16" s="350"/>
      <c r="U16" s="350"/>
      <c r="V16" s="350"/>
      <c r="W16" s="350"/>
      <c r="X16" s="350"/>
      <c r="Y16" s="350"/>
      <c r="Z16" s="350"/>
      <c r="AA16" s="350"/>
      <c r="AB16" s="350"/>
      <c r="AC16" s="350"/>
    </row>
    <row r="17" ht="62.25" customHeight="1">
      <c r="A17" s="40"/>
      <c r="B17" s="368" t="str">
        <f>Résultats!B18</f>
        <v>1.6</v>
      </c>
      <c r="C17" s="369" t="str">
        <f>Résultats!C18</f>
        <v>A</v>
      </c>
      <c r="D17" s="369">
        <f>Résultats!E18</f>
        <v>0</v>
      </c>
      <c r="E17" s="370" t="str">
        <f>Résultats!F18</f>
        <v xml:space="preserve">Chaque image porteuse d’information a-t-elle, si nécessaire, une description détaillée ?</v>
      </c>
      <c r="F17" s="369" t="s">
        <v>15</v>
      </c>
      <c r="G17" s="369"/>
      <c r="H17" s="371"/>
      <c r="I17" s="371"/>
      <c r="J17" s="371"/>
      <c r="K17" s="371"/>
      <c r="L17" s="371"/>
      <c r="M17" s="350"/>
      <c r="N17" s="350"/>
      <c r="O17" s="350"/>
      <c r="P17" s="350"/>
      <c r="Q17" s="350"/>
      <c r="R17" s="350"/>
      <c r="S17" s="350"/>
      <c r="T17" s="350"/>
      <c r="U17" s="350"/>
      <c r="V17" s="350"/>
      <c r="W17" s="350"/>
      <c r="X17" s="350"/>
      <c r="Y17" s="350"/>
      <c r="Z17" s="350"/>
      <c r="AA17" s="350"/>
      <c r="AB17" s="350"/>
      <c r="AC17" s="350"/>
    </row>
    <row r="18" ht="62.25" customHeight="1">
      <c r="A18" s="40"/>
      <c r="B18" s="368" t="str">
        <f>Résultats!B19</f>
        <v>1.7</v>
      </c>
      <c r="C18" s="369" t="str">
        <f>Résultats!C19</f>
        <v>A</v>
      </c>
      <c r="D18" s="369">
        <f>Résultats!E19</f>
        <v>0</v>
      </c>
      <c r="E18" s="370" t="str">
        <f>Résultats!F19</f>
        <v xml:space="preserve">Pour chaque image porteuse d’information ayant une description détaillée, cette description est-elle pertinente ?</v>
      </c>
      <c r="F18" s="369" t="s">
        <v>15</v>
      </c>
      <c r="G18" s="369"/>
      <c r="H18" s="371"/>
      <c r="I18" s="371"/>
      <c r="J18" s="371"/>
      <c r="K18" s="371"/>
      <c r="L18" s="371"/>
      <c r="M18" s="352"/>
      <c r="N18" s="352"/>
      <c r="O18" s="352"/>
      <c r="P18" s="352"/>
      <c r="Q18" s="352"/>
      <c r="R18" s="352"/>
      <c r="S18" s="352"/>
      <c r="T18" s="352"/>
      <c r="U18" s="352"/>
      <c r="V18" s="352"/>
      <c r="W18" s="352"/>
      <c r="X18" s="352"/>
      <c r="Y18" s="352"/>
      <c r="Z18" s="352"/>
      <c r="AA18" s="352"/>
      <c r="AB18" s="352"/>
      <c r="AC18" s="352"/>
    </row>
    <row r="19" ht="62.25" customHeight="1">
      <c r="A19" s="40"/>
      <c r="B19" s="368" t="str">
        <f>Résultats!B20</f>
        <v>1.8</v>
      </c>
      <c r="C19" s="369" t="str">
        <f>Résultats!C20</f>
        <v>AA</v>
      </c>
      <c r="D19" s="369">
        <f>Résultats!E20</f>
        <v>0</v>
      </c>
      <c r="E19" s="372" t="str">
        <f>Résultats!F20</f>
        <v xml:space="preserve">Chaque image texte porteuse d’information, en l’absence d’un mécanisme de remplacement, doit si possible être remplacée par du texte stylé. Cette règle est-elle respectée (hors cas particuliers) ?</v>
      </c>
      <c r="F19" s="369" t="s">
        <v>15</v>
      </c>
      <c r="G19" s="369"/>
      <c r="H19" s="371"/>
      <c r="I19" s="371"/>
      <c r="J19" s="371"/>
      <c r="K19" s="371"/>
      <c r="L19" s="371"/>
      <c r="M19" s="353"/>
      <c r="N19" s="353"/>
      <c r="O19" s="353"/>
      <c r="P19" s="353"/>
      <c r="Q19" s="353"/>
      <c r="R19" s="353"/>
      <c r="S19" s="354"/>
      <c r="T19" s="350"/>
      <c r="U19" s="350"/>
      <c r="V19" s="350"/>
      <c r="W19" s="350"/>
      <c r="X19" s="350"/>
      <c r="Y19" s="350"/>
      <c r="Z19" s="350"/>
      <c r="AA19" s="350"/>
      <c r="AB19" s="350"/>
      <c r="AC19" s="350"/>
    </row>
    <row r="20" ht="62.25" customHeight="1">
      <c r="A20" s="49"/>
      <c r="B20" s="368" t="str">
        <f>Résultats!B21</f>
        <v>1.9</v>
      </c>
      <c r="C20" s="369" t="str">
        <f>Résultats!C21</f>
        <v>A</v>
      </c>
      <c r="D20" s="369">
        <f>Résultats!E21</f>
        <v>0</v>
      </c>
      <c r="E20" s="370" t="str">
        <f>Résultats!F21</f>
        <v xml:space="preserve">Chaque légende d’image est-elle, si nécessaire, correctement reliée à l’image correspondante ?</v>
      </c>
      <c r="F20" s="369" t="s">
        <v>15</v>
      </c>
      <c r="G20" s="369"/>
      <c r="H20" s="371"/>
      <c r="I20" s="371"/>
      <c r="J20" s="371"/>
      <c r="K20" s="371"/>
      <c r="L20" s="371"/>
      <c r="M20" s="350"/>
      <c r="N20" s="350"/>
      <c r="O20" s="350"/>
      <c r="P20" s="350"/>
      <c r="Q20" s="350"/>
      <c r="R20" s="350"/>
      <c r="S20" s="350"/>
      <c r="T20" s="350"/>
      <c r="U20" s="350"/>
      <c r="V20" s="350"/>
      <c r="W20" s="350"/>
      <c r="X20" s="350"/>
      <c r="Y20" s="350"/>
      <c r="Z20" s="350"/>
      <c r="AA20" s="350"/>
      <c r="AB20" s="350"/>
      <c r="AC20" s="350"/>
    </row>
    <row r="21" ht="62.25" customHeight="1">
      <c r="A21" s="337" t="s">
        <v>86</v>
      </c>
      <c r="B21" s="368" t="str">
        <f>Résultats!B22</f>
        <v>2.1</v>
      </c>
      <c r="C21" s="369" t="str">
        <f>Résultats!C22</f>
        <v>A</v>
      </c>
      <c r="D21" s="369">
        <f>Résultats!E22</f>
        <v>0</v>
      </c>
      <c r="E21" s="370" t="str">
        <f>Résultats!F22</f>
        <v xml:space="preserve">Chaque cadre a-t-il un titre de cadre ?</v>
      </c>
      <c r="F21" s="369" t="s">
        <v>15</v>
      </c>
      <c r="G21" s="369"/>
      <c r="H21" s="371"/>
      <c r="I21" s="371"/>
      <c r="J21" s="371"/>
      <c r="K21" s="371"/>
      <c r="L21" s="371"/>
      <c r="M21" s="350"/>
      <c r="N21" s="350"/>
      <c r="O21" s="350"/>
      <c r="P21" s="350"/>
      <c r="Q21" s="350"/>
      <c r="R21" s="350"/>
      <c r="S21" s="350"/>
      <c r="T21" s="350"/>
      <c r="U21" s="350"/>
      <c r="V21" s="350"/>
      <c r="W21" s="350"/>
      <c r="X21" s="350"/>
      <c r="Y21" s="350"/>
      <c r="Z21" s="350"/>
      <c r="AA21" s="350"/>
      <c r="AB21" s="350"/>
      <c r="AC21" s="350"/>
    </row>
    <row r="22" ht="62.25" customHeight="1">
      <c r="A22" s="49"/>
      <c r="B22" s="368" t="str">
        <f>Résultats!B23</f>
        <v>2.2</v>
      </c>
      <c r="C22" s="369" t="str">
        <f>Résultats!C23</f>
        <v>A</v>
      </c>
      <c r="D22" s="369">
        <f>Résultats!E23</f>
        <v>0</v>
      </c>
      <c r="E22" s="370" t="str">
        <f>Résultats!F23</f>
        <v xml:space="preserve">Pour chaque cadre ayant un titre de cadre, ce titre de cadre est-il pertinent ?</v>
      </c>
      <c r="F22" s="369" t="s">
        <v>15</v>
      </c>
      <c r="G22" s="369"/>
      <c r="H22" s="371"/>
      <c r="I22" s="371"/>
      <c r="J22" s="371"/>
      <c r="K22" s="371"/>
      <c r="L22" s="371"/>
      <c r="M22" s="350"/>
      <c r="N22" s="350"/>
      <c r="O22" s="350"/>
      <c r="P22" s="350"/>
      <c r="Q22" s="350"/>
      <c r="R22" s="350"/>
      <c r="S22" s="350"/>
      <c r="T22" s="350"/>
      <c r="U22" s="350"/>
      <c r="V22" s="350"/>
      <c r="W22" s="350"/>
      <c r="X22" s="350"/>
      <c r="Y22" s="350"/>
      <c r="Z22" s="350"/>
      <c r="AA22" s="350"/>
      <c r="AB22" s="350"/>
      <c r="AC22" s="350"/>
    </row>
    <row r="23" ht="62.25" customHeight="1">
      <c r="A23" s="337" t="s">
        <v>87</v>
      </c>
      <c r="B23" s="368" t="str">
        <f>Résultats!B24</f>
        <v>3.1</v>
      </c>
      <c r="C23" s="369" t="str">
        <f>Résultats!C24</f>
        <v>A</v>
      </c>
      <c r="D23" s="369" t="str">
        <f>Résultats!E24</f>
        <v>x</v>
      </c>
      <c r="E23" s="370" t="str">
        <f>Résultats!F24</f>
        <v xml:space="preserve">Dans chaque page web, l’information ne doit pas être donnée uniquement par la couleur. Cette règle est-elle respectée ?</v>
      </c>
      <c r="F23" s="369" t="s">
        <v>15</v>
      </c>
      <c r="G23" s="369"/>
      <c r="H23" s="371"/>
      <c r="I23" s="371"/>
      <c r="J23" s="371"/>
      <c r="K23" s="371"/>
      <c r="L23" s="371"/>
      <c r="M23" s="350"/>
      <c r="N23" s="350"/>
      <c r="O23" s="350"/>
      <c r="P23" s="350"/>
      <c r="Q23" s="350"/>
      <c r="R23" s="350"/>
      <c r="S23" s="350"/>
      <c r="T23" s="350"/>
      <c r="U23" s="350"/>
      <c r="V23" s="350"/>
      <c r="W23" s="350"/>
      <c r="X23" s="350"/>
      <c r="Y23" s="350"/>
      <c r="Z23" s="350"/>
      <c r="AA23" s="350"/>
      <c r="AB23" s="350"/>
      <c r="AC23" s="350"/>
    </row>
    <row r="24" ht="62.25" customHeight="1">
      <c r="A24" s="40"/>
      <c r="B24" s="368" t="str">
        <f>Résultats!B25</f>
        <v>3.2</v>
      </c>
      <c r="C24" s="369" t="str">
        <f>Résultats!C25</f>
        <v>AA</v>
      </c>
      <c r="D24" s="369">
        <f>Résultats!E25</f>
        <v>0</v>
      </c>
      <c r="E24" s="370" t="str">
        <f>Résultats!F25</f>
        <v xml:space="preserve">Dans chaque page web, le contraste entre la couleur du texte et la couleur de son arrière-plan est-il suffisamment élevé (hors cas particuliers) ?</v>
      </c>
      <c r="F24" s="369" t="s">
        <v>15</v>
      </c>
      <c r="G24" s="369"/>
      <c r="H24" s="371"/>
      <c r="I24" s="371"/>
      <c r="J24" s="371"/>
      <c r="K24" s="371"/>
      <c r="L24" s="371"/>
      <c r="M24" s="350"/>
      <c r="N24" s="350"/>
      <c r="O24" s="350"/>
      <c r="P24" s="350"/>
      <c r="Q24" s="350"/>
      <c r="R24" s="350"/>
      <c r="S24" s="350"/>
      <c r="T24" s="350"/>
      <c r="U24" s="350"/>
      <c r="V24" s="350"/>
      <c r="W24" s="350"/>
      <c r="X24" s="350"/>
      <c r="Y24" s="350"/>
      <c r="Z24" s="350"/>
      <c r="AA24" s="350"/>
      <c r="AB24" s="350"/>
      <c r="AC24" s="350"/>
    </row>
    <row r="25" ht="62.25" customHeight="1">
      <c r="A25" s="49"/>
      <c r="B25" s="368" t="str">
        <f>Résultats!B26</f>
        <v>3.3</v>
      </c>
      <c r="C25" s="369" t="str">
        <f>Résultats!C26</f>
        <v>AA</v>
      </c>
      <c r="D25" s="369">
        <f>Résultats!E26</f>
        <v>0</v>
      </c>
      <c r="E25" s="370" t="str">
        <f>Résultats!F26</f>
        <v xml:space="preserve">Dans chaque page web, les couleurs utilisées dans les composants d’interface ou les éléments graphiques porteurs d’informations sont-elles suffisamment contrastées (hors cas particuliers) ?</v>
      </c>
      <c r="F25" s="369" t="s">
        <v>15</v>
      </c>
      <c r="G25" s="369"/>
      <c r="H25" s="371"/>
      <c r="I25" s="371"/>
      <c r="J25" s="371"/>
      <c r="K25" s="371"/>
      <c r="L25" s="371"/>
      <c r="M25" s="350"/>
      <c r="N25" s="350"/>
      <c r="O25" s="350"/>
      <c r="P25" s="350"/>
      <c r="Q25" s="350"/>
      <c r="R25" s="350"/>
      <c r="S25" s="350"/>
      <c r="T25" s="350"/>
      <c r="U25" s="350"/>
      <c r="V25" s="350"/>
      <c r="W25" s="350"/>
      <c r="X25" s="350"/>
      <c r="Y25" s="350"/>
      <c r="Z25" s="350"/>
      <c r="AA25" s="350"/>
      <c r="AB25" s="350"/>
      <c r="AC25" s="350"/>
    </row>
    <row r="26" ht="62.25" customHeight="1">
      <c r="A26" s="337" t="s">
        <v>88</v>
      </c>
      <c r="B26" s="368" t="str">
        <f>Résultats!B27</f>
        <v>4.1</v>
      </c>
      <c r="C26" s="369" t="str">
        <f>Résultats!C27</f>
        <v>A</v>
      </c>
      <c r="D26" s="369" t="str">
        <f>Résultats!E27</f>
        <v>x</v>
      </c>
      <c r="E26" s="370" t="str">
        <f>Résultats!F27</f>
        <v xml:space="preserve">Chaque média temporel pré-enregistré a-t-il, si nécessaire, une transcription textuelle ou une audiodescription (hors cas particuliers) ?</v>
      </c>
      <c r="F26" s="369" t="s">
        <v>15</v>
      </c>
      <c r="G26" s="369"/>
      <c r="H26" s="371"/>
      <c r="I26" s="371"/>
      <c r="J26" s="371"/>
      <c r="K26" s="371"/>
      <c r="L26" s="371"/>
      <c r="M26" s="350"/>
      <c r="N26" s="350"/>
      <c r="O26" s="350"/>
      <c r="P26" s="350"/>
      <c r="Q26" s="350"/>
      <c r="R26" s="350"/>
      <c r="S26" s="350"/>
      <c r="T26" s="350"/>
      <c r="U26" s="350"/>
      <c r="V26" s="350"/>
      <c r="W26" s="350"/>
      <c r="X26" s="350"/>
      <c r="Y26" s="350"/>
      <c r="Z26" s="350"/>
      <c r="AA26" s="350"/>
      <c r="AB26" s="350"/>
      <c r="AC26" s="350"/>
    </row>
    <row r="27" ht="62.25" customHeight="1">
      <c r="A27" s="40"/>
      <c r="B27" s="368" t="str">
        <f>Résultats!B28</f>
        <v>4.2</v>
      </c>
      <c r="C27" s="369" t="str">
        <f>Résultats!C28</f>
        <v>A</v>
      </c>
      <c r="D27" s="369">
        <f>Résultats!E28</f>
        <v>0</v>
      </c>
      <c r="E27" s="370" t="str">
        <f>Résultats!F28</f>
        <v xml:space="preserve">Pour chaque média temporel pré-enregistré ayant une transcription textuelle ou une audiodescription synchronisée, celles-ci sont-elles pertinentes (hors cas particuliers) ?</v>
      </c>
      <c r="F27" s="369" t="s">
        <v>15</v>
      </c>
      <c r="G27" s="369"/>
      <c r="H27" s="371"/>
      <c r="I27" s="371"/>
      <c r="J27" s="371"/>
      <c r="K27" s="371"/>
      <c r="L27" s="371"/>
      <c r="M27" s="350"/>
      <c r="N27" s="350"/>
      <c r="O27" s="350"/>
      <c r="P27" s="350"/>
      <c r="Q27" s="350"/>
      <c r="R27" s="350"/>
      <c r="S27" s="350"/>
      <c r="T27" s="350"/>
      <c r="U27" s="350"/>
      <c r="V27" s="350"/>
      <c r="W27" s="350"/>
      <c r="X27" s="350"/>
      <c r="Y27" s="350"/>
      <c r="Z27" s="350"/>
      <c r="AA27" s="350"/>
      <c r="AB27" s="350"/>
      <c r="AC27" s="350"/>
    </row>
    <row r="28" ht="62.25" customHeight="1">
      <c r="A28" s="40"/>
      <c r="B28" s="368" t="str">
        <f>Résultats!B29</f>
        <v>4.3</v>
      </c>
      <c r="C28" s="369" t="str">
        <f>Résultats!C29</f>
        <v>A</v>
      </c>
      <c r="D28" s="369">
        <f>Résultats!E29</f>
        <v>0</v>
      </c>
      <c r="E28" s="370" t="str">
        <f>Résultats!F29</f>
        <v xml:space="preserve">Chaque média temporel synchronisé pré-enregistré a-t-il, si nécessaire, des sous-titres synchronisés (hors cas particuliers) ?</v>
      </c>
      <c r="F28" s="369" t="s">
        <v>15</v>
      </c>
      <c r="G28" s="369"/>
      <c r="H28" s="371"/>
      <c r="I28" s="371"/>
      <c r="J28" s="371"/>
      <c r="K28" s="371"/>
      <c r="L28" s="371"/>
      <c r="M28" s="350"/>
      <c r="N28" s="350"/>
      <c r="O28" s="350"/>
      <c r="P28" s="350"/>
      <c r="Q28" s="350"/>
      <c r="R28" s="350"/>
      <c r="S28" s="350"/>
      <c r="T28" s="350"/>
      <c r="U28" s="350"/>
      <c r="V28" s="350"/>
      <c r="W28" s="350"/>
      <c r="X28" s="350"/>
      <c r="Y28" s="350"/>
      <c r="Z28" s="350"/>
      <c r="AA28" s="350"/>
      <c r="AB28" s="350"/>
      <c r="AC28" s="350"/>
    </row>
    <row r="29" ht="62.25" customHeight="1">
      <c r="A29" s="40"/>
      <c r="B29" s="368" t="str">
        <f>Résultats!B30</f>
        <v>4.4</v>
      </c>
      <c r="C29" s="369" t="str">
        <f>Résultats!C30</f>
        <v>A</v>
      </c>
      <c r="D29" s="369">
        <f>Résultats!E30</f>
        <v>0</v>
      </c>
      <c r="E29" s="370" t="str">
        <f>Résultats!F30</f>
        <v xml:space="preserve">Pour chaque média temporel synchronisé pré-enregistré ayant des sous-titres synchronisés, ces sous-titres sont-ils pertinents ?</v>
      </c>
      <c r="F29" s="369" t="s">
        <v>15</v>
      </c>
      <c r="G29" s="369"/>
      <c r="H29" s="371"/>
      <c r="I29" s="371"/>
      <c r="J29" s="371"/>
      <c r="K29" s="371"/>
      <c r="L29" s="371"/>
      <c r="M29" s="350"/>
      <c r="N29" s="350"/>
      <c r="O29" s="350"/>
      <c r="P29" s="350"/>
      <c r="Q29" s="350"/>
      <c r="R29" s="350"/>
      <c r="S29" s="350"/>
      <c r="T29" s="350"/>
      <c r="U29" s="350"/>
      <c r="V29" s="350"/>
      <c r="W29" s="350"/>
      <c r="X29" s="350"/>
      <c r="Y29" s="350"/>
      <c r="Z29" s="350"/>
      <c r="AA29" s="350"/>
      <c r="AB29" s="350"/>
      <c r="AC29" s="350"/>
    </row>
    <row r="30" ht="62.25" customHeight="1">
      <c r="A30" s="40"/>
      <c r="B30" s="368" t="str">
        <f>Résultats!B31</f>
        <v>4.5</v>
      </c>
      <c r="C30" s="369" t="str">
        <f>Résultats!C31</f>
        <v>AA</v>
      </c>
      <c r="D30" s="369">
        <f>Résultats!E31</f>
        <v>0</v>
      </c>
      <c r="E30" s="370" t="str">
        <f>Résultats!F31</f>
        <v xml:space="preserve">Chaque média temporel pré-enregistré a-t-il, si nécessaire, une audiodescription synchronisée (hors cas particuliers) ?</v>
      </c>
      <c r="F30" s="369" t="s">
        <v>15</v>
      </c>
      <c r="G30" s="369"/>
      <c r="H30" s="371"/>
      <c r="I30" s="371"/>
      <c r="J30" s="371"/>
      <c r="K30" s="371"/>
      <c r="L30" s="371"/>
      <c r="M30" s="350"/>
      <c r="N30" s="350"/>
      <c r="O30" s="350"/>
      <c r="P30" s="350"/>
      <c r="Q30" s="350"/>
      <c r="R30" s="350"/>
      <c r="S30" s="350"/>
      <c r="T30" s="350"/>
      <c r="U30" s="350"/>
      <c r="V30" s="350"/>
      <c r="W30" s="350"/>
      <c r="X30" s="350"/>
      <c r="Y30" s="350"/>
      <c r="Z30" s="350"/>
      <c r="AA30" s="350"/>
      <c r="AB30" s="350"/>
      <c r="AC30" s="350"/>
    </row>
    <row r="31" ht="62.25" customHeight="1">
      <c r="A31" s="40"/>
      <c r="B31" s="368" t="str">
        <f>Résultats!B32</f>
        <v>4.6</v>
      </c>
      <c r="C31" s="369" t="str">
        <f>Résultats!C32</f>
        <v>AA</v>
      </c>
      <c r="D31" s="369">
        <f>Résultats!E32</f>
        <v>0</v>
      </c>
      <c r="E31" s="370" t="str">
        <f>Résultats!F32</f>
        <v xml:space="preserve">Pour chaque média temporel pré-enregistré ayant une audiodescription synchronisée, celle-ci est-elle pertinente ?</v>
      </c>
      <c r="F31" s="369" t="s">
        <v>15</v>
      </c>
      <c r="G31" s="369"/>
      <c r="H31" s="371"/>
      <c r="I31" s="371"/>
      <c r="J31" s="371"/>
      <c r="K31" s="371"/>
      <c r="L31" s="371"/>
      <c r="M31" s="350"/>
      <c r="N31" s="350"/>
      <c r="O31" s="350"/>
      <c r="P31" s="350"/>
      <c r="Q31" s="350"/>
      <c r="R31" s="350"/>
      <c r="S31" s="350"/>
      <c r="T31" s="350"/>
      <c r="U31" s="350"/>
      <c r="V31" s="350"/>
      <c r="W31" s="350"/>
      <c r="X31" s="350"/>
      <c r="Y31" s="350"/>
      <c r="Z31" s="350"/>
      <c r="AA31" s="350"/>
      <c r="AB31" s="350"/>
      <c r="AC31" s="350"/>
    </row>
    <row r="32" ht="62.25" customHeight="1">
      <c r="A32" s="40"/>
      <c r="B32" s="368" t="str">
        <f>Résultats!B33</f>
        <v>4.7</v>
      </c>
      <c r="C32" s="369" t="str">
        <f>Résultats!C33</f>
        <v>A</v>
      </c>
      <c r="D32" s="369">
        <f>Résultats!E33</f>
        <v>0</v>
      </c>
      <c r="E32" s="370" t="str">
        <f>Résultats!F33</f>
        <v xml:space="preserve">Chaque média temporel est-il clairement identifiable (hors cas particuliers) ?</v>
      </c>
      <c r="F32" s="369" t="s">
        <v>15</v>
      </c>
      <c r="G32" s="369"/>
      <c r="H32" s="371"/>
      <c r="I32" s="371"/>
      <c r="J32" s="371"/>
      <c r="K32" s="371"/>
      <c r="L32" s="371"/>
      <c r="M32" s="350"/>
      <c r="N32" s="350"/>
      <c r="O32" s="350"/>
      <c r="P32" s="350"/>
      <c r="Q32" s="350"/>
      <c r="R32" s="350"/>
      <c r="S32" s="350"/>
      <c r="T32" s="350"/>
      <c r="U32" s="350"/>
      <c r="V32" s="350"/>
      <c r="W32" s="350"/>
      <c r="X32" s="350"/>
      <c r="Y32" s="350"/>
      <c r="Z32" s="350"/>
      <c r="AA32" s="350"/>
      <c r="AB32" s="350"/>
      <c r="AC32" s="350"/>
    </row>
    <row r="33" ht="62.25" customHeight="1">
      <c r="A33" s="40"/>
      <c r="B33" s="368" t="str">
        <f>Résultats!B34</f>
        <v>4.8</v>
      </c>
      <c r="C33" s="369" t="str">
        <f>Résultats!C34</f>
        <v>A</v>
      </c>
      <c r="D33" s="369">
        <f>Résultats!E34</f>
        <v>0</v>
      </c>
      <c r="E33" s="370" t="str">
        <f>Résultats!F34</f>
        <v xml:space="preserve">Chaque média non temporel a-t-il, si nécessaire, une alternative (hors cas particuliers) ?</v>
      </c>
      <c r="F33" s="369" t="s">
        <v>15</v>
      </c>
      <c r="G33" s="369"/>
      <c r="H33" s="371"/>
      <c r="I33" s="371"/>
      <c r="J33" s="371"/>
      <c r="K33" s="371"/>
      <c r="L33" s="371"/>
      <c r="M33" s="350"/>
      <c r="N33" s="350"/>
      <c r="O33" s="350"/>
      <c r="P33" s="350"/>
      <c r="Q33" s="350"/>
      <c r="R33" s="350"/>
      <c r="S33" s="350"/>
      <c r="T33" s="350"/>
      <c r="U33" s="350"/>
      <c r="V33" s="350"/>
      <c r="W33" s="350"/>
      <c r="X33" s="350"/>
      <c r="Y33" s="350"/>
      <c r="Z33" s="350"/>
      <c r="AA33" s="350"/>
      <c r="AB33" s="350"/>
      <c r="AC33" s="350"/>
    </row>
    <row r="34" ht="62.25" customHeight="1">
      <c r="A34" s="40"/>
      <c r="B34" s="368" t="str">
        <f>Résultats!B35</f>
        <v>4.9</v>
      </c>
      <c r="C34" s="369" t="str">
        <f>Résultats!C35</f>
        <v>A</v>
      </c>
      <c r="D34" s="369">
        <f>Résultats!E35</f>
        <v>0</v>
      </c>
      <c r="E34" s="370" t="str">
        <f>Résultats!F35</f>
        <v xml:space="preserve">Pour chaque média non temporel ayant une alternative, cette alternative est-elle pertinente ?</v>
      </c>
      <c r="F34" s="369" t="s">
        <v>15</v>
      </c>
      <c r="G34" s="369"/>
      <c r="H34" s="371"/>
      <c r="I34" s="371"/>
      <c r="J34" s="371"/>
      <c r="K34" s="371"/>
      <c r="L34" s="371"/>
      <c r="M34" s="350"/>
      <c r="N34" s="350"/>
      <c r="O34" s="350"/>
      <c r="P34" s="350"/>
      <c r="Q34" s="350"/>
      <c r="R34" s="350"/>
      <c r="S34" s="350"/>
      <c r="T34" s="350"/>
      <c r="U34" s="350"/>
      <c r="V34" s="350"/>
      <c r="W34" s="350"/>
      <c r="X34" s="350"/>
      <c r="Y34" s="350"/>
      <c r="Z34" s="350"/>
      <c r="AA34" s="350"/>
      <c r="AB34" s="350"/>
      <c r="AC34" s="350"/>
    </row>
    <row r="35" ht="62.25" customHeight="1">
      <c r="A35" s="40"/>
      <c r="B35" s="368" t="str">
        <f>Résultats!B36</f>
        <v>4.10</v>
      </c>
      <c r="C35" s="369" t="str">
        <f>Résultats!C36</f>
        <v>A</v>
      </c>
      <c r="D35" s="369" t="str">
        <f>Résultats!E36</f>
        <v>x</v>
      </c>
      <c r="E35" s="370" t="str">
        <f>Résultats!F36</f>
        <v xml:space="preserve">Chaque son déclenché automatiquement est-il contrôlable par l’utilisateur ?</v>
      </c>
      <c r="F35" s="369" t="s">
        <v>15</v>
      </c>
      <c r="G35" s="369"/>
      <c r="H35" s="371"/>
      <c r="I35" s="371"/>
      <c r="J35" s="371"/>
      <c r="K35" s="371"/>
      <c r="L35" s="371"/>
      <c r="M35" s="350"/>
      <c r="N35" s="350"/>
      <c r="O35" s="350"/>
      <c r="P35" s="350"/>
      <c r="Q35" s="350"/>
      <c r="R35" s="350"/>
      <c r="S35" s="350"/>
      <c r="T35" s="350"/>
      <c r="U35" s="350"/>
      <c r="V35" s="350"/>
      <c r="W35" s="350"/>
      <c r="X35" s="350"/>
      <c r="Y35" s="350"/>
      <c r="Z35" s="350"/>
      <c r="AA35" s="350"/>
      <c r="AB35" s="350"/>
      <c r="AC35" s="350"/>
    </row>
    <row r="36" ht="62.25" customHeight="1">
      <c r="A36" s="40"/>
      <c r="B36" s="368" t="str">
        <f>Résultats!B37</f>
        <v>4.11</v>
      </c>
      <c r="C36" s="369" t="str">
        <f>Résultats!C37</f>
        <v>A</v>
      </c>
      <c r="D36" s="369">
        <f>Résultats!E37</f>
        <v>0</v>
      </c>
      <c r="E36" s="370" t="str">
        <f>Résultats!F37</f>
        <v xml:space="preserve">La consultation de chaque média temporel est-elle, si nécessaire, contrôlable par le clavier et tout dispositif de pointage ?</v>
      </c>
      <c r="F36" s="369" t="s">
        <v>15</v>
      </c>
      <c r="G36" s="369"/>
      <c r="H36" s="371"/>
      <c r="I36" s="371"/>
      <c r="J36" s="371"/>
      <c r="K36" s="371"/>
      <c r="L36" s="371"/>
      <c r="M36" s="350"/>
      <c r="N36" s="350"/>
      <c r="O36" s="350"/>
      <c r="P36" s="350"/>
      <c r="Q36" s="350"/>
      <c r="R36" s="350"/>
      <c r="S36" s="350"/>
      <c r="T36" s="350"/>
      <c r="U36" s="350"/>
      <c r="V36" s="350"/>
      <c r="W36" s="350"/>
      <c r="X36" s="350"/>
      <c r="Y36" s="350"/>
      <c r="Z36" s="350"/>
      <c r="AA36" s="350"/>
      <c r="AB36" s="350"/>
      <c r="AC36" s="350"/>
    </row>
    <row r="37" ht="62.25" customHeight="1">
      <c r="A37" s="40"/>
      <c r="B37" s="368" t="str">
        <f>Résultats!B38</f>
        <v>4.12</v>
      </c>
      <c r="C37" s="369" t="str">
        <f>Résultats!C38</f>
        <v>A</v>
      </c>
      <c r="D37" s="369">
        <f>Résultats!E38</f>
        <v>0</v>
      </c>
      <c r="E37" s="370" t="str">
        <f>Résultats!F38</f>
        <v xml:space="preserve">La consultation de chaque média non temporel est-elle contrôlable par le clavier et tout dispositif de pointage ?</v>
      </c>
      <c r="F37" s="369" t="s">
        <v>15</v>
      </c>
      <c r="G37" s="369"/>
      <c r="H37" s="371"/>
      <c r="I37" s="371"/>
      <c r="J37" s="371"/>
      <c r="K37" s="371"/>
      <c r="L37" s="371"/>
      <c r="M37" s="350"/>
      <c r="N37" s="350"/>
      <c r="O37" s="350"/>
      <c r="P37" s="350"/>
      <c r="Q37" s="350"/>
      <c r="R37" s="350"/>
      <c r="S37" s="350"/>
      <c r="T37" s="350"/>
      <c r="U37" s="350"/>
      <c r="V37" s="350"/>
      <c r="W37" s="350"/>
      <c r="X37" s="350"/>
      <c r="Y37" s="350"/>
      <c r="Z37" s="350"/>
      <c r="AA37" s="350"/>
      <c r="AB37" s="350"/>
      <c r="AC37" s="350"/>
    </row>
    <row r="38" ht="62.25" customHeight="1">
      <c r="A38" s="49"/>
      <c r="B38" s="368" t="str">
        <f>Résultats!B39</f>
        <v>4.13</v>
      </c>
      <c r="C38" s="369" t="str">
        <f>Résultats!C39</f>
        <v>A</v>
      </c>
      <c r="D38" s="369">
        <f>Résultats!E39</f>
        <v>0</v>
      </c>
      <c r="E38" s="370" t="str">
        <f>Résultats!F39</f>
        <v xml:space="preserve">Chaque média temporel et non temporel est-il compatible avec les technologies d’assistance (hors cas particuliers) ?</v>
      </c>
      <c r="F38" s="369" t="s">
        <v>15</v>
      </c>
      <c r="G38" s="369"/>
      <c r="H38" s="371"/>
      <c r="I38" s="371"/>
      <c r="J38" s="371"/>
      <c r="K38" s="371"/>
      <c r="L38" s="371"/>
      <c r="M38" s="350"/>
      <c r="N38" s="350"/>
      <c r="O38" s="350"/>
      <c r="P38" s="350"/>
      <c r="Q38" s="350"/>
      <c r="R38" s="350"/>
      <c r="S38" s="350"/>
      <c r="T38" s="350"/>
      <c r="U38" s="350"/>
      <c r="V38" s="350"/>
      <c r="W38" s="350"/>
      <c r="X38" s="350"/>
      <c r="Y38" s="350"/>
      <c r="Z38" s="350"/>
      <c r="AA38" s="350"/>
      <c r="AB38" s="350"/>
      <c r="AC38" s="350"/>
    </row>
    <row r="39" ht="62.25" customHeight="1">
      <c r="A39" s="337" t="s">
        <v>89</v>
      </c>
      <c r="B39" s="368" t="str">
        <f>Résultats!B40</f>
        <v>5.1</v>
      </c>
      <c r="C39" s="369" t="str">
        <f>Résultats!C40</f>
        <v>A</v>
      </c>
      <c r="D39" s="369">
        <f>Résultats!E40</f>
        <v>0</v>
      </c>
      <c r="E39" s="370" t="str">
        <f>Résultats!F40</f>
        <v xml:space="preserve">Chaque tableau de données complexe a-t-il un résumé ?</v>
      </c>
      <c r="F39" s="369" t="s">
        <v>15</v>
      </c>
      <c r="G39" s="369"/>
      <c r="H39" s="371"/>
      <c r="I39" s="371"/>
      <c r="J39" s="371"/>
      <c r="K39" s="371"/>
      <c r="L39" s="371"/>
      <c r="M39" s="350"/>
      <c r="N39" s="350"/>
      <c r="O39" s="350"/>
      <c r="P39" s="350"/>
      <c r="Q39" s="350"/>
      <c r="R39" s="350"/>
      <c r="S39" s="350"/>
      <c r="T39" s="350"/>
      <c r="U39" s="350"/>
      <c r="V39" s="350"/>
      <c r="W39" s="350"/>
      <c r="X39" s="350"/>
      <c r="Y39" s="350"/>
      <c r="Z39" s="350"/>
      <c r="AA39" s="350"/>
      <c r="AB39" s="350"/>
      <c r="AC39" s="350"/>
    </row>
    <row r="40" ht="62.25" customHeight="1">
      <c r="A40" s="40"/>
      <c r="B40" s="368" t="str">
        <f>Résultats!B41</f>
        <v>5.2</v>
      </c>
      <c r="C40" s="369" t="str">
        <f>Résultats!C41</f>
        <v>A</v>
      </c>
      <c r="D40" s="369">
        <f>Résultats!E41</f>
        <v>0</v>
      </c>
      <c r="E40" s="370" t="str">
        <f>Résultats!F41</f>
        <v xml:space="preserve">Pour chaque tableau de données complexe ayant un résumé, celui-ci est-il pertinent ?</v>
      </c>
      <c r="F40" s="369" t="s">
        <v>15</v>
      </c>
      <c r="G40" s="369"/>
      <c r="H40" s="371"/>
      <c r="I40" s="371"/>
      <c r="J40" s="371"/>
      <c r="K40" s="371"/>
      <c r="L40" s="371"/>
      <c r="M40" s="350"/>
      <c r="N40" s="350"/>
      <c r="O40" s="350"/>
      <c r="P40" s="350"/>
      <c r="Q40" s="350"/>
      <c r="R40" s="350"/>
      <c r="S40" s="350"/>
      <c r="T40" s="350"/>
      <c r="U40" s="350"/>
      <c r="V40" s="350"/>
      <c r="W40" s="350"/>
      <c r="X40" s="350"/>
      <c r="Y40" s="350"/>
      <c r="Z40" s="350"/>
      <c r="AA40" s="350"/>
      <c r="AB40" s="350"/>
      <c r="AC40" s="350"/>
    </row>
    <row r="41" ht="62.25" customHeight="1">
      <c r="A41" s="40"/>
      <c r="B41" s="368" t="str">
        <f>Résultats!B42</f>
        <v>5.3</v>
      </c>
      <c r="C41" s="369" t="str">
        <f>Résultats!C42</f>
        <v>A</v>
      </c>
      <c r="D41" s="369" t="str">
        <f>Résultats!E42</f>
        <v>x</v>
      </c>
      <c r="E41" s="370" t="str">
        <f>Résultats!F42</f>
        <v xml:space="preserve">Pour chaque tableau de mise en forme, le contenu linéarisé reste-t-il compréhensible ?</v>
      </c>
      <c r="F41" s="369" t="s">
        <v>15</v>
      </c>
      <c r="G41" s="369"/>
      <c r="H41" s="371"/>
      <c r="I41" s="371"/>
      <c r="J41" s="371"/>
      <c r="K41" s="371"/>
      <c r="L41" s="371"/>
      <c r="M41" s="350"/>
      <c r="N41" s="350"/>
      <c r="O41" s="350"/>
      <c r="P41" s="350"/>
      <c r="Q41" s="350"/>
      <c r="R41" s="350"/>
      <c r="S41" s="350"/>
      <c r="T41" s="350"/>
      <c r="U41" s="350"/>
      <c r="V41" s="350"/>
      <c r="W41" s="350"/>
      <c r="X41" s="350"/>
      <c r="Y41" s="350"/>
      <c r="Z41" s="350"/>
      <c r="AA41" s="350"/>
      <c r="AB41" s="350"/>
      <c r="AC41" s="350"/>
    </row>
    <row r="42" ht="62.25" customHeight="1">
      <c r="A42" s="40"/>
      <c r="B42" s="368" t="str">
        <f>Résultats!B43</f>
        <v>5.4</v>
      </c>
      <c r="C42" s="369" t="str">
        <f>Résultats!C43</f>
        <v>A</v>
      </c>
      <c r="D42" s="369">
        <f>Résultats!E43</f>
        <v>0</v>
      </c>
      <c r="E42" s="370" t="str">
        <f>Résultats!F43</f>
        <v xml:space="preserve">Pour chaque tableau de données ayant un titre, le titre est-il correctement associé au tableau de données ?</v>
      </c>
      <c r="F42" s="369" t="s">
        <v>15</v>
      </c>
      <c r="G42" s="369"/>
      <c r="H42" s="371"/>
      <c r="I42" s="371"/>
      <c r="J42" s="371"/>
      <c r="K42" s="371"/>
      <c r="L42" s="371"/>
      <c r="M42" s="350"/>
      <c r="N42" s="350"/>
      <c r="O42" s="350"/>
      <c r="P42" s="350"/>
      <c r="Q42" s="350"/>
      <c r="R42" s="350"/>
      <c r="S42" s="350"/>
      <c r="T42" s="350"/>
      <c r="U42" s="350"/>
      <c r="V42" s="350"/>
      <c r="W42" s="350"/>
      <c r="X42" s="350"/>
      <c r="Y42" s="350"/>
      <c r="Z42" s="350"/>
      <c r="AA42" s="350"/>
      <c r="AB42" s="350"/>
      <c r="AC42" s="350"/>
    </row>
    <row r="43" ht="62.25" customHeight="1">
      <c r="A43" s="40"/>
      <c r="B43" s="368" t="str">
        <f>Résultats!B44</f>
        <v>5.5</v>
      </c>
      <c r="C43" s="369" t="str">
        <f>Résultats!C44</f>
        <v>A</v>
      </c>
      <c r="D43" s="369">
        <f>Résultats!E44</f>
        <v>0</v>
      </c>
      <c r="E43" s="370" t="str">
        <f>Résultats!F44</f>
        <v xml:space="preserve">Pour chaque tableau de données ayant un titre, celui-ci est-il pertinent ?</v>
      </c>
      <c r="F43" s="369" t="s">
        <v>15</v>
      </c>
      <c r="G43" s="369"/>
      <c r="H43" s="371"/>
      <c r="I43" s="371"/>
      <c r="J43" s="371"/>
      <c r="K43" s="371"/>
      <c r="L43" s="371"/>
      <c r="M43" s="350"/>
      <c r="N43" s="350"/>
      <c r="O43" s="350"/>
      <c r="P43" s="350"/>
      <c r="Q43" s="350"/>
      <c r="R43" s="350"/>
      <c r="S43" s="350"/>
      <c r="T43" s="350"/>
      <c r="U43" s="350"/>
      <c r="V43" s="350"/>
      <c r="W43" s="350"/>
      <c r="X43" s="350"/>
      <c r="Y43" s="350"/>
      <c r="Z43" s="350"/>
      <c r="AA43" s="350"/>
      <c r="AB43" s="350"/>
      <c r="AC43" s="350"/>
    </row>
    <row r="44" ht="62.25" customHeight="1">
      <c r="A44" s="40"/>
      <c r="B44" s="368" t="str">
        <f>Résultats!B45</f>
        <v>5.6</v>
      </c>
      <c r="C44" s="369" t="str">
        <f>Résultats!C45</f>
        <v>A</v>
      </c>
      <c r="D44" s="369">
        <f>Résultats!E45</f>
        <v>0</v>
      </c>
      <c r="E44" s="370" t="str">
        <f>Résultats!F45</f>
        <v xml:space="preserve">Pour chaque tableau de données, chaque en-tête de colonne et chaque en-tête de ligne sont-ils correctement déclarés ?</v>
      </c>
      <c r="F44" s="369" t="s">
        <v>15</v>
      </c>
      <c r="G44" s="369"/>
      <c r="H44" s="371"/>
      <c r="I44" s="371"/>
      <c r="J44" s="371"/>
      <c r="K44" s="371"/>
      <c r="L44" s="371"/>
      <c r="M44" s="350"/>
      <c r="N44" s="350"/>
      <c r="O44" s="350"/>
      <c r="P44" s="350"/>
      <c r="Q44" s="350"/>
      <c r="R44" s="350"/>
      <c r="S44" s="350"/>
      <c r="T44" s="350"/>
      <c r="U44" s="350"/>
      <c r="V44" s="350"/>
      <c r="W44" s="350"/>
      <c r="X44" s="350"/>
      <c r="Y44" s="350"/>
      <c r="Z44" s="350"/>
      <c r="AA44" s="350"/>
      <c r="AB44" s="350"/>
      <c r="AC44" s="350"/>
    </row>
    <row r="45" ht="62.25" customHeight="1">
      <c r="A45" s="40"/>
      <c r="B45" s="368" t="str">
        <f>Résultats!B46</f>
        <v>5.7</v>
      </c>
      <c r="C45" s="369" t="str">
        <f>Résultats!C46</f>
        <v>A</v>
      </c>
      <c r="D45" s="369" t="str">
        <f>Résultats!E46</f>
        <v>x</v>
      </c>
      <c r="E45" s="370" t="str">
        <f>Résultats!F46</f>
        <v xml:space="preserve">Pour chaque tableau de données, la technique appropriée permettant d’associer chaque cellule avec ses en-têtes est-elle utilisée (hors cas particuliers) ?</v>
      </c>
      <c r="F45" s="369" t="s">
        <v>15</v>
      </c>
      <c r="G45" s="369"/>
      <c r="H45" s="371"/>
      <c r="I45" s="371"/>
      <c r="J45" s="371"/>
      <c r="K45" s="371"/>
      <c r="L45" s="371"/>
      <c r="M45" s="350"/>
      <c r="N45" s="350"/>
      <c r="O45" s="350"/>
      <c r="P45" s="350"/>
      <c r="Q45" s="350"/>
      <c r="R45" s="350"/>
      <c r="S45" s="350"/>
      <c r="T45" s="350"/>
      <c r="U45" s="350"/>
      <c r="V45" s="350"/>
      <c r="W45" s="350"/>
      <c r="X45" s="350"/>
      <c r="Y45" s="350"/>
      <c r="Z45" s="350"/>
      <c r="AA45" s="350"/>
      <c r="AB45" s="350"/>
      <c r="AC45" s="350"/>
    </row>
    <row r="46" ht="62.25" customHeight="1">
      <c r="A46" s="49"/>
      <c r="B46" s="368" t="str">
        <f>Résultats!B47</f>
        <v>5.8</v>
      </c>
      <c r="C46" s="369" t="str">
        <f>Résultats!C47</f>
        <v>A</v>
      </c>
      <c r="D46" s="369">
        <f>Résultats!E47</f>
        <v>0</v>
      </c>
      <c r="E46" s="370" t="str">
        <f>Résultats!F47</f>
        <v xml:space="preserve">Chaque tableau de mise en forme ne doit pas utiliser d’éléments propres aux tableaux de données. Cette règle est-elle respectée ?</v>
      </c>
      <c r="F46" s="369" t="s">
        <v>15</v>
      </c>
      <c r="G46" s="369"/>
      <c r="H46" s="371"/>
      <c r="I46" s="371"/>
      <c r="J46" s="371"/>
      <c r="K46" s="371"/>
      <c r="L46" s="371"/>
      <c r="M46" s="350"/>
      <c r="N46" s="350"/>
      <c r="O46" s="350"/>
      <c r="P46" s="350"/>
      <c r="Q46" s="350"/>
      <c r="R46" s="350"/>
      <c r="S46" s="350"/>
      <c r="T46" s="350"/>
      <c r="U46" s="350"/>
      <c r="V46" s="350"/>
      <c r="W46" s="350"/>
      <c r="X46" s="350"/>
      <c r="Y46" s="350"/>
      <c r="Z46" s="350"/>
      <c r="AA46" s="350"/>
      <c r="AB46" s="350"/>
      <c r="AC46" s="350"/>
    </row>
    <row r="47" ht="62.25" customHeight="1">
      <c r="A47" s="337" t="s">
        <v>90</v>
      </c>
      <c r="B47" s="368" t="str">
        <f>Résultats!B48</f>
        <v>6.1</v>
      </c>
      <c r="C47" s="369" t="str">
        <f>Résultats!C48</f>
        <v>A</v>
      </c>
      <c r="D47" s="369" t="str">
        <f>Résultats!E48</f>
        <v>x</v>
      </c>
      <c r="E47" s="370" t="str">
        <f>Résultats!F48</f>
        <v xml:space="preserve">Chaque lien est-il explicite (hors cas particuliers) ?</v>
      </c>
      <c r="F47" s="369" t="s">
        <v>15</v>
      </c>
      <c r="G47" s="369"/>
      <c r="H47" s="371"/>
      <c r="I47" s="371"/>
      <c r="J47" s="371"/>
      <c r="K47" s="371"/>
      <c r="L47" s="371"/>
      <c r="M47" s="350"/>
      <c r="N47" s="350"/>
      <c r="O47" s="350"/>
      <c r="P47" s="350"/>
      <c r="Q47" s="350"/>
      <c r="R47" s="350"/>
      <c r="S47" s="350"/>
      <c r="T47" s="350"/>
      <c r="U47" s="350"/>
      <c r="V47" s="350"/>
      <c r="W47" s="350"/>
      <c r="X47" s="350"/>
      <c r="Y47" s="350"/>
      <c r="Z47" s="350"/>
      <c r="AA47" s="350"/>
      <c r="AB47" s="350"/>
      <c r="AC47" s="350"/>
    </row>
    <row r="48" ht="62.25" customHeight="1">
      <c r="A48" s="49"/>
      <c r="B48" s="368" t="str">
        <f>Résultats!B49</f>
        <v>6.2</v>
      </c>
      <c r="C48" s="369" t="str">
        <f>Résultats!C49</f>
        <v>A</v>
      </c>
      <c r="D48" s="369" t="str">
        <f>Résultats!E49</f>
        <v>x</v>
      </c>
      <c r="E48" s="370" t="str">
        <f>Résultats!F49</f>
        <v xml:space="preserve">Dans chaque page web, chaque lien a-t-il un intitulé ?</v>
      </c>
      <c r="F48" s="369" t="s">
        <v>15</v>
      </c>
      <c r="G48" s="369"/>
      <c r="H48" s="371"/>
      <c r="I48" s="371"/>
      <c r="J48" s="371"/>
      <c r="K48" s="371"/>
      <c r="L48" s="371"/>
      <c r="M48" s="350"/>
      <c r="N48" s="350"/>
      <c r="O48" s="350"/>
      <c r="P48" s="350"/>
      <c r="Q48" s="350"/>
      <c r="R48" s="350"/>
      <c r="S48" s="350"/>
      <c r="T48" s="350"/>
      <c r="U48" s="350"/>
      <c r="V48" s="350"/>
      <c r="W48" s="350"/>
      <c r="X48" s="350"/>
      <c r="Y48" s="350"/>
      <c r="Z48" s="350"/>
      <c r="AA48" s="350"/>
      <c r="AB48" s="350"/>
      <c r="AC48" s="350"/>
    </row>
    <row r="49" ht="62.25" customHeight="1">
      <c r="A49" s="337" t="s">
        <v>442</v>
      </c>
      <c r="B49" s="368" t="str">
        <f>Résultats!B50</f>
        <v>7.1</v>
      </c>
      <c r="C49" s="369" t="str">
        <f>Résultats!C50</f>
        <v>A</v>
      </c>
      <c r="D49" s="369" t="str">
        <f>Résultats!E50</f>
        <v>x</v>
      </c>
      <c r="E49" s="370" t="str">
        <f>Résultats!F50</f>
        <v xml:space="preserve">Chaque script est-il, si nécessaire, compatible avec les technologies d’assistance ?</v>
      </c>
      <c r="F49" s="369" t="s">
        <v>15</v>
      </c>
      <c r="G49" s="369"/>
      <c r="H49" s="371"/>
      <c r="I49" s="371"/>
      <c r="J49" s="371"/>
      <c r="K49" s="371"/>
      <c r="L49" s="371"/>
      <c r="M49" s="350"/>
      <c r="N49" s="350"/>
      <c r="O49" s="350"/>
      <c r="P49" s="350"/>
      <c r="Q49" s="350"/>
      <c r="R49" s="350"/>
      <c r="S49" s="350"/>
      <c r="T49" s="350"/>
      <c r="U49" s="350"/>
      <c r="V49" s="350"/>
      <c r="W49" s="350"/>
      <c r="X49" s="350"/>
      <c r="Y49" s="350"/>
      <c r="Z49" s="350"/>
      <c r="AA49" s="350"/>
      <c r="AB49" s="350"/>
      <c r="AC49" s="350"/>
    </row>
    <row r="50" ht="62.25" customHeight="1">
      <c r="A50" s="40"/>
      <c r="B50" s="368" t="str">
        <f>Résultats!B51</f>
        <v>7.2</v>
      </c>
      <c r="C50" s="369" t="str">
        <f>Résultats!C51</f>
        <v>A</v>
      </c>
      <c r="D50" s="369">
        <f>Résultats!E51</f>
        <v>0</v>
      </c>
      <c r="E50" s="370" t="str">
        <f>Résultats!F51</f>
        <v xml:space="preserve">Pour chaque script ayant une alternative, cette alternative est-elle pertinente ?</v>
      </c>
      <c r="F50" s="369" t="s">
        <v>15</v>
      </c>
      <c r="G50" s="369"/>
      <c r="H50" s="371"/>
      <c r="I50" s="371"/>
      <c r="J50" s="371"/>
      <c r="K50" s="371"/>
      <c r="L50" s="371"/>
      <c r="M50" s="350"/>
      <c r="N50" s="350"/>
      <c r="O50" s="350"/>
      <c r="P50" s="350"/>
      <c r="Q50" s="350"/>
      <c r="R50" s="350"/>
      <c r="S50" s="350"/>
      <c r="T50" s="350"/>
      <c r="U50" s="350"/>
      <c r="V50" s="350"/>
      <c r="W50" s="350"/>
      <c r="X50" s="350"/>
      <c r="Y50" s="350"/>
      <c r="Z50" s="350"/>
      <c r="AA50" s="350"/>
      <c r="AB50" s="350"/>
      <c r="AC50" s="350"/>
    </row>
    <row r="51" ht="62.25" customHeight="1">
      <c r="A51" s="40"/>
      <c r="B51" s="368" t="str">
        <f>Résultats!B52</f>
        <v>7.3</v>
      </c>
      <c r="C51" s="369" t="str">
        <f>Résultats!C52</f>
        <v>A</v>
      </c>
      <c r="D51" s="369" t="str">
        <f>Résultats!E52</f>
        <v>x</v>
      </c>
      <c r="E51" s="370" t="str">
        <f>Résultats!F52</f>
        <v xml:space="preserve">Chaque script est-il contrôlable par le clavier et par tout dispositif de pointage (hors cas particuliers) ?</v>
      </c>
      <c r="F51" s="369" t="s">
        <v>15</v>
      </c>
      <c r="G51" s="369"/>
      <c r="H51" s="371"/>
      <c r="I51" s="371"/>
      <c r="J51" s="371"/>
      <c r="K51" s="371"/>
      <c r="L51" s="371"/>
      <c r="M51" s="350"/>
      <c r="N51" s="350"/>
      <c r="O51" s="350"/>
      <c r="P51" s="350"/>
      <c r="Q51" s="350"/>
      <c r="R51" s="350"/>
      <c r="S51" s="350"/>
      <c r="T51" s="350"/>
      <c r="U51" s="350"/>
      <c r="V51" s="350"/>
      <c r="W51" s="350"/>
      <c r="X51" s="350"/>
      <c r="Y51" s="350"/>
      <c r="Z51" s="350"/>
      <c r="AA51" s="350"/>
      <c r="AB51" s="350"/>
      <c r="AC51" s="350"/>
    </row>
    <row r="52" ht="62.25" customHeight="1">
      <c r="A52" s="40"/>
      <c r="B52" s="368" t="str">
        <f>Résultats!B53</f>
        <v>7.4</v>
      </c>
      <c r="C52" s="369" t="str">
        <f>Résultats!C53</f>
        <v>A</v>
      </c>
      <c r="D52" s="369">
        <f>Résultats!E53</f>
        <v>0</v>
      </c>
      <c r="E52" s="370" t="str">
        <f>Résultats!F53</f>
        <v xml:space="preserve">Pour chaque script qui initie un changement de contexte, l’utilisateur est-il averti ou en a-t-il le contrôle ?</v>
      </c>
      <c r="F52" s="369" t="s">
        <v>15</v>
      </c>
      <c r="G52" s="369"/>
      <c r="H52" s="371"/>
      <c r="I52" s="371"/>
      <c r="J52" s="371"/>
      <c r="K52" s="371"/>
      <c r="L52" s="371"/>
      <c r="M52" s="350"/>
      <c r="N52" s="350"/>
      <c r="O52" s="350"/>
      <c r="P52" s="350"/>
      <c r="Q52" s="350"/>
      <c r="R52" s="350"/>
      <c r="S52" s="350"/>
      <c r="T52" s="350"/>
      <c r="U52" s="350"/>
      <c r="V52" s="350"/>
      <c r="W52" s="350"/>
      <c r="X52" s="350"/>
      <c r="Y52" s="350"/>
      <c r="Z52" s="350"/>
      <c r="AA52" s="350"/>
      <c r="AB52" s="350"/>
      <c r="AC52" s="350"/>
    </row>
    <row r="53" ht="62.25" customHeight="1">
      <c r="A53" s="49"/>
      <c r="B53" s="368" t="str">
        <f>Résultats!B54</f>
        <v>7.5</v>
      </c>
      <c r="C53" s="369" t="str">
        <f>Résultats!C54</f>
        <v>AA</v>
      </c>
      <c r="D53" s="369">
        <f>Résultats!E54</f>
        <v>0</v>
      </c>
      <c r="E53" s="370" t="str">
        <f>Résultats!F54</f>
        <v xml:space="preserve">Dans chaque page web, les messages de statut sont-ils correctement restitués par les technologies d’assistance ?</v>
      </c>
      <c r="F53" s="369" t="s">
        <v>15</v>
      </c>
      <c r="G53" s="369"/>
      <c r="H53" s="371"/>
      <c r="I53" s="371"/>
      <c r="J53" s="371"/>
      <c r="K53" s="371"/>
      <c r="L53" s="371"/>
      <c r="M53" s="350"/>
      <c r="N53" s="350"/>
      <c r="O53" s="350"/>
      <c r="P53" s="350"/>
      <c r="Q53" s="350"/>
      <c r="R53" s="350"/>
      <c r="S53" s="350"/>
      <c r="T53" s="350"/>
      <c r="U53" s="350"/>
      <c r="V53" s="350"/>
      <c r="W53" s="350"/>
      <c r="X53" s="350"/>
      <c r="Y53" s="350"/>
      <c r="Z53" s="350"/>
      <c r="AA53" s="350"/>
      <c r="AB53" s="350"/>
      <c r="AC53" s="350"/>
    </row>
    <row r="54" ht="62.25" customHeight="1">
      <c r="A54" s="337" t="s">
        <v>443</v>
      </c>
      <c r="B54" s="368" t="str">
        <f>Résultats!B55</f>
        <v>8.1</v>
      </c>
      <c r="C54" s="369" t="str">
        <f>Résultats!C55</f>
        <v>A</v>
      </c>
      <c r="D54" s="369">
        <f>Résultats!E55</f>
        <v>0</v>
      </c>
      <c r="E54" s="370" t="str">
        <f>Résultats!F55</f>
        <v xml:space="preserve">Chaque page web est-elle définie par un type de document ?</v>
      </c>
      <c r="F54" s="369" t="s">
        <v>15</v>
      </c>
      <c r="G54" s="369"/>
      <c r="H54" s="371"/>
      <c r="I54" s="371"/>
      <c r="J54" s="371"/>
      <c r="K54" s="371"/>
      <c r="L54" s="373" t="s">
        <v>495</v>
      </c>
      <c r="M54" s="350"/>
      <c r="N54" s="350"/>
      <c r="O54" s="350"/>
      <c r="P54" s="350"/>
      <c r="Q54" s="350"/>
      <c r="R54" s="350"/>
      <c r="S54" s="350"/>
      <c r="T54" s="350"/>
      <c r="U54" s="350"/>
      <c r="V54" s="350"/>
      <c r="W54" s="350"/>
      <c r="X54" s="350"/>
      <c r="Y54" s="350"/>
      <c r="Z54" s="350"/>
      <c r="AA54" s="350"/>
      <c r="AB54" s="350"/>
      <c r="AC54" s="350"/>
    </row>
    <row r="55" ht="62.25" customHeight="1">
      <c r="A55" s="40"/>
      <c r="B55" s="368" t="str">
        <f>Résultats!B56</f>
        <v>8.2</v>
      </c>
      <c r="C55" s="369" t="str">
        <f>Résultats!C56</f>
        <v>A</v>
      </c>
      <c r="D55" s="369">
        <f>Résultats!E56</f>
        <v>0</v>
      </c>
      <c r="E55" s="370" t="str">
        <f>Résultats!F56</f>
        <v xml:space="preserve">Pour chaque page web, le code source généré est-il valide selon le type de document spécifié ?</v>
      </c>
      <c r="F55" s="369" t="s">
        <v>15</v>
      </c>
      <c r="G55" s="369"/>
      <c r="H55" s="371"/>
      <c r="I55" s="371"/>
      <c r="J55" s="371"/>
      <c r="K55" s="371"/>
      <c r="L55" s="373" t="s">
        <v>495</v>
      </c>
      <c r="M55" s="350"/>
      <c r="N55" s="350"/>
      <c r="O55" s="350"/>
      <c r="P55" s="350"/>
      <c r="Q55" s="350"/>
      <c r="R55" s="350"/>
      <c r="S55" s="350"/>
      <c r="T55" s="350"/>
      <c r="U55" s="350"/>
      <c r="V55" s="350"/>
      <c r="W55" s="350"/>
      <c r="X55" s="350"/>
      <c r="Y55" s="350"/>
      <c r="Z55" s="350"/>
      <c r="AA55" s="350"/>
      <c r="AB55" s="350"/>
      <c r="AC55" s="350"/>
    </row>
    <row r="56" ht="62.25" customHeight="1">
      <c r="A56" s="40"/>
      <c r="B56" s="368" t="str">
        <f>Résultats!B57</f>
        <v>8.3</v>
      </c>
      <c r="C56" s="369" t="str">
        <f>Résultats!C57</f>
        <v>A</v>
      </c>
      <c r="D56" s="369" t="str">
        <f>Résultats!E57</f>
        <v>x</v>
      </c>
      <c r="E56" s="370" t="str">
        <f>Résultats!F57</f>
        <v xml:space="preserve">Dans chaque page web, la langue par défaut est-elle présente ?</v>
      </c>
      <c r="F56" s="369" t="s">
        <v>15</v>
      </c>
      <c r="G56" s="369"/>
      <c r="H56" s="371"/>
      <c r="I56" s="371"/>
      <c r="J56" s="371"/>
      <c r="K56" s="371"/>
      <c r="L56" s="371"/>
      <c r="M56" s="350"/>
      <c r="N56" s="350"/>
      <c r="O56" s="350"/>
      <c r="P56" s="350"/>
      <c r="Q56" s="350"/>
      <c r="R56" s="350"/>
      <c r="S56" s="350"/>
      <c r="T56" s="350"/>
      <c r="U56" s="350"/>
      <c r="V56" s="350"/>
      <c r="W56" s="350"/>
      <c r="X56" s="350"/>
      <c r="Y56" s="350"/>
      <c r="Z56" s="350"/>
      <c r="AA56" s="350"/>
      <c r="AB56" s="350"/>
      <c r="AC56" s="350"/>
    </row>
    <row r="57" ht="62.25" customHeight="1">
      <c r="A57" s="40"/>
      <c r="B57" s="368" t="str">
        <f>Résultats!B58</f>
        <v>8.4</v>
      </c>
      <c r="C57" s="369" t="str">
        <f>Résultats!C58</f>
        <v>A</v>
      </c>
      <c r="D57" s="369" t="str">
        <f>Résultats!E58</f>
        <v>x</v>
      </c>
      <c r="E57" s="370" t="str">
        <f>Résultats!F58</f>
        <v xml:space="preserve">Pour chaque page web ayant une langue par défaut, le code de langue est-il pertinent ?</v>
      </c>
      <c r="F57" s="369" t="s">
        <v>15</v>
      </c>
      <c r="G57" s="369"/>
      <c r="H57" s="371"/>
      <c r="I57" s="371"/>
      <c r="J57" s="371"/>
      <c r="K57" s="371"/>
      <c r="L57" s="371"/>
      <c r="M57" s="350"/>
      <c r="N57" s="350"/>
      <c r="O57" s="350"/>
      <c r="P57" s="350"/>
      <c r="Q57" s="350"/>
      <c r="R57" s="350"/>
      <c r="S57" s="350"/>
      <c r="T57" s="350"/>
      <c r="U57" s="350"/>
      <c r="V57" s="350"/>
      <c r="W57" s="350"/>
      <c r="X57" s="350"/>
      <c r="Y57" s="350"/>
      <c r="Z57" s="350"/>
      <c r="AA57" s="350"/>
      <c r="AB57" s="350"/>
      <c r="AC57" s="350"/>
    </row>
    <row r="58" ht="62.25" customHeight="1">
      <c r="A58" s="40"/>
      <c r="B58" s="374" t="str">
        <f>Résultats!B59</f>
        <v>8.5</v>
      </c>
      <c r="C58" s="369" t="str">
        <f>Résultats!C59</f>
        <v>A</v>
      </c>
      <c r="D58" s="369" t="str">
        <f>Résultats!E59</f>
        <v>x</v>
      </c>
      <c r="E58" s="370" t="str">
        <f>Résultats!F59</f>
        <v xml:space="preserve">Chaque page web a-t-elle un titre de page ?</v>
      </c>
      <c r="F58" s="369" t="s">
        <v>15</v>
      </c>
      <c r="G58" s="369"/>
      <c r="H58" s="371"/>
      <c r="I58" s="371"/>
      <c r="J58" s="371"/>
      <c r="K58" s="371"/>
      <c r="L58" s="371"/>
      <c r="M58" s="350"/>
      <c r="N58" s="350"/>
      <c r="O58" s="350"/>
      <c r="P58" s="350"/>
      <c r="Q58" s="350"/>
      <c r="R58" s="350"/>
      <c r="S58" s="350"/>
      <c r="T58" s="350"/>
      <c r="U58" s="350"/>
      <c r="V58" s="350"/>
      <c r="W58" s="350"/>
      <c r="X58" s="350"/>
      <c r="Y58" s="350"/>
      <c r="Z58" s="350"/>
      <c r="AA58" s="350"/>
      <c r="AB58" s="350"/>
      <c r="AC58" s="350"/>
    </row>
    <row r="59" ht="62.25" customHeight="1">
      <c r="A59" s="40"/>
      <c r="B59" s="374" t="str">
        <f>Résultats!B60</f>
        <v>8.6</v>
      </c>
      <c r="C59" s="369" t="str">
        <f>Résultats!C60</f>
        <v>A</v>
      </c>
      <c r="D59" s="369">
        <f>Résultats!E60</f>
        <v>0</v>
      </c>
      <c r="E59" s="370" t="str">
        <f>Résultats!F60</f>
        <v xml:space="preserve">Pour chaque page web ayant un titre de page, ce titre est-il pertinent ?</v>
      </c>
      <c r="F59" s="369" t="s">
        <v>15</v>
      </c>
      <c r="G59" s="369"/>
      <c r="H59" s="371"/>
      <c r="I59" s="371"/>
      <c r="J59" s="371"/>
      <c r="K59" s="371"/>
      <c r="L59" s="371"/>
      <c r="M59" s="350"/>
      <c r="N59" s="350"/>
      <c r="O59" s="350"/>
      <c r="P59" s="350"/>
      <c r="Q59" s="350"/>
      <c r="R59" s="350"/>
      <c r="S59" s="350"/>
      <c r="T59" s="350"/>
      <c r="U59" s="350"/>
      <c r="V59" s="350"/>
      <c r="W59" s="350"/>
      <c r="X59" s="350"/>
      <c r="Y59" s="350"/>
      <c r="Z59" s="350"/>
      <c r="AA59" s="350"/>
      <c r="AB59" s="350"/>
      <c r="AC59" s="350"/>
    </row>
    <row r="60" ht="62.25" customHeight="1">
      <c r="A60" s="40"/>
      <c r="B60" s="374" t="str">
        <f>Résultats!B61</f>
        <v>8.7</v>
      </c>
      <c r="C60" s="369" t="str">
        <f>Résultats!C61</f>
        <v>AA</v>
      </c>
      <c r="D60" s="369">
        <f>Résultats!E61</f>
        <v>0</v>
      </c>
      <c r="E60" s="370" t="str">
        <f>Résultats!F61</f>
        <v xml:space="preserve">Dans chaque page web, chaque changement de langue est-il indiqué dans le code source (hors cas particuliers) ?</v>
      </c>
      <c r="F60" s="369" t="s">
        <v>15</v>
      </c>
      <c r="G60" s="369"/>
      <c r="H60" s="371"/>
      <c r="I60" s="371"/>
      <c r="J60" s="371"/>
      <c r="K60" s="371"/>
      <c r="L60" s="371"/>
      <c r="M60" s="350"/>
      <c r="N60" s="350"/>
      <c r="O60" s="350"/>
      <c r="P60" s="350"/>
      <c r="Q60" s="350"/>
      <c r="R60" s="350"/>
      <c r="S60" s="350"/>
      <c r="T60" s="350"/>
      <c r="U60" s="350"/>
      <c r="V60" s="350"/>
      <c r="W60" s="350"/>
      <c r="X60" s="350"/>
      <c r="Y60" s="350"/>
      <c r="Z60" s="350"/>
      <c r="AA60" s="350"/>
      <c r="AB60" s="350"/>
      <c r="AC60" s="350"/>
    </row>
    <row r="61" ht="62.25" customHeight="1">
      <c r="A61" s="40"/>
      <c r="B61" s="374" t="str">
        <f>Résultats!B62</f>
        <v>8.8</v>
      </c>
      <c r="C61" s="369" t="str">
        <f>Résultats!C62</f>
        <v>AA</v>
      </c>
      <c r="D61" s="369">
        <f>Résultats!E62</f>
        <v>0</v>
      </c>
      <c r="E61" s="370" t="str">
        <f>Résultats!F62</f>
        <v xml:space="preserve">Dans chaque page web, le code de langue de chaque changement de langue est-il valide et pertinent ?</v>
      </c>
      <c r="F61" s="369" t="s">
        <v>15</v>
      </c>
      <c r="G61" s="369"/>
      <c r="H61" s="371"/>
      <c r="I61" s="371"/>
      <c r="J61" s="371"/>
      <c r="K61" s="371"/>
      <c r="L61" s="371"/>
      <c r="M61" s="350"/>
      <c r="N61" s="350"/>
      <c r="O61" s="350"/>
      <c r="P61" s="350"/>
      <c r="Q61" s="350"/>
      <c r="R61" s="350"/>
      <c r="S61" s="350"/>
      <c r="T61" s="350"/>
      <c r="U61" s="350"/>
      <c r="V61" s="350"/>
      <c r="W61" s="350"/>
      <c r="X61" s="350"/>
      <c r="Y61" s="350"/>
      <c r="Z61" s="350"/>
      <c r="AA61" s="350"/>
      <c r="AB61" s="350"/>
      <c r="AC61" s="350"/>
    </row>
    <row r="62" ht="62.25" customHeight="1">
      <c r="A62" s="40"/>
      <c r="B62" s="374" t="str">
        <f>Résultats!B63</f>
        <v>8.9</v>
      </c>
      <c r="C62" s="369" t="str">
        <f>Résultats!C63</f>
        <v>A</v>
      </c>
      <c r="D62" s="369">
        <f>Résultats!E63</f>
        <v>0</v>
      </c>
      <c r="E62" s="370" t="str">
        <f>Résultats!F63</f>
        <v xml:space="preserve">Dans chaque page web, les balises ne doivent pas être utilisées uniquement à des fins de présentation. Cette règle est-elle respectée ?</v>
      </c>
      <c r="F62" s="369" t="s">
        <v>15</v>
      </c>
      <c r="G62" s="369"/>
      <c r="H62" s="371"/>
      <c r="I62" s="371"/>
      <c r="J62" s="371"/>
      <c r="K62" s="371"/>
      <c r="L62" s="371"/>
      <c r="M62" s="350"/>
      <c r="N62" s="350"/>
      <c r="O62" s="350"/>
      <c r="P62" s="350"/>
      <c r="Q62" s="350"/>
      <c r="R62" s="350"/>
      <c r="S62" s="350"/>
      <c r="T62" s="350"/>
      <c r="U62" s="350"/>
      <c r="V62" s="350"/>
      <c r="W62" s="350"/>
      <c r="X62" s="350"/>
      <c r="Y62" s="350"/>
      <c r="Z62" s="350"/>
      <c r="AA62" s="350"/>
      <c r="AB62" s="350"/>
      <c r="AC62" s="350"/>
    </row>
    <row r="63" ht="62.25" customHeight="1">
      <c r="A63" s="49"/>
      <c r="B63" s="368" t="str">
        <f>Résultats!B64</f>
        <v>8.10</v>
      </c>
      <c r="C63" s="369" t="str">
        <f>Résultats!C64</f>
        <v>A</v>
      </c>
      <c r="D63" s="369">
        <f>Résultats!E64</f>
        <v>0</v>
      </c>
      <c r="E63" s="370" t="str">
        <f>Résultats!F64</f>
        <v xml:space="preserve">Dans chaque page web, les changements du sens de lecture sont-ils signalés ?</v>
      </c>
      <c r="F63" s="369" t="s">
        <v>15</v>
      </c>
      <c r="G63" s="369"/>
      <c r="H63" s="371"/>
      <c r="I63" s="371"/>
      <c r="J63" s="371"/>
      <c r="K63" s="371"/>
      <c r="L63" s="371"/>
      <c r="M63" s="350"/>
      <c r="N63" s="350"/>
      <c r="O63" s="350"/>
      <c r="P63" s="350"/>
      <c r="Q63" s="350"/>
      <c r="R63" s="350"/>
      <c r="S63" s="350"/>
      <c r="T63" s="350"/>
      <c r="U63" s="350"/>
      <c r="V63" s="350"/>
      <c r="W63" s="350"/>
      <c r="X63" s="350"/>
      <c r="Y63" s="350"/>
      <c r="Z63" s="350"/>
      <c r="AA63" s="350"/>
      <c r="AB63" s="350"/>
      <c r="AC63" s="350"/>
    </row>
    <row r="64" ht="62.25" customHeight="1">
      <c r="A64" s="337" t="s">
        <v>444</v>
      </c>
      <c r="B64" s="368" t="str">
        <f>Résultats!B65</f>
        <v>9.1</v>
      </c>
      <c r="C64" s="369" t="str">
        <f>Résultats!C65</f>
        <v>A</v>
      </c>
      <c r="D64" s="369" t="str">
        <f>Résultats!E65</f>
        <v>x</v>
      </c>
      <c r="E64" s="370" t="str">
        <f>Résultats!F65</f>
        <v xml:space="preserve">Dans chaque page web, l’information est-elle structurée par l’utilisation appropriée de titres ?</v>
      </c>
      <c r="F64" s="369" t="s">
        <v>15</v>
      </c>
      <c r="G64" s="369"/>
      <c r="H64" s="371"/>
      <c r="I64" s="371"/>
      <c r="J64" s="371"/>
      <c r="K64" s="371"/>
      <c r="L64" s="371"/>
      <c r="M64" s="350"/>
      <c r="N64" s="350"/>
      <c r="O64" s="350"/>
      <c r="P64" s="350"/>
      <c r="Q64" s="350"/>
      <c r="R64" s="350"/>
      <c r="S64" s="350"/>
      <c r="T64" s="350"/>
      <c r="U64" s="350"/>
      <c r="V64" s="350"/>
      <c r="W64" s="350"/>
      <c r="X64" s="350"/>
      <c r="Y64" s="350"/>
      <c r="Z64" s="350"/>
      <c r="AA64" s="350"/>
      <c r="AB64" s="350"/>
      <c r="AC64" s="350"/>
    </row>
    <row r="65" ht="62.25" customHeight="1">
      <c r="A65" s="40"/>
      <c r="B65" s="368" t="str">
        <f>Résultats!B66</f>
        <v>9.2</v>
      </c>
      <c r="C65" s="369" t="str">
        <f>Résultats!C66</f>
        <v>A</v>
      </c>
      <c r="D65" s="369">
        <f>Résultats!E66</f>
        <v>0</v>
      </c>
      <c r="E65" s="370" t="str">
        <f>Résultats!F66</f>
        <v xml:space="preserve">Dans chaque page web, la structure du document est-elle cohérente (hors cas particuliers) ?</v>
      </c>
      <c r="F65" s="369" t="s">
        <v>15</v>
      </c>
      <c r="G65" s="369"/>
      <c r="H65" s="371"/>
      <c r="I65" s="371"/>
      <c r="J65" s="371"/>
      <c r="K65" s="371"/>
      <c r="L65" s="371"/>
      <c r="M65" s="350"/>
      <c r="N65" s="350"/>
      <c r="O65" s="350"/>
      <c r="P65" s="350"/>
      <c r="Q65" s="350"/>
      <c r="R65" s="350"/>
      <c r="S65" s="350"/>
      <c r="T65" s="350"/>
      <c r="U65" s="350"/>
      <c r="V65" s="350"/>
      <c r="W65" s="350"/>
      <c r="X65" s="350"/>
      <c r="Y65" s="350"/>
      <c r="Z65" s="350"/>
      <c r="AA65" s="350"/>
      <c r="AB65" s="350"/>
      <c r="AC65" s="350"/>
    </row>
    <row r="66" ht="62.25" customHeight="1">
      <c r="A66" s="40"/>
      <c r="B66" s="368" t="str">
        <f>Résultats!B67</f>
        <v>9.3</v>
      </c>
      <c r="C66" s="369" t="str">
        <f>Résultats!C67</f>
        <v>A</v>
      </c>
      <c r="D66" s="369">
        <f>Résultats!E67</f>
        <v>0</v>
      </c>
      <c r="E66" s="370" t="str">
        <f>Résultats!F67</f>
        <v xml:space="preserve">Dans chaque page web, chaque liste est-elle correctement structurée ?</v>
      </c>
      <c r="F66" s="369" t="s">
        <v>15</v>
      </c>
      <c r="G66" s="369"/>
      <c r="H66" s="371"/>
      <c r="I66" s="371"/>
      <c r="J66" s="371"/>
      <c r="K66" s="371"/>
      <c r="L66" s="371"/>
      <c r="M66" s="350"/>
      <c r="N66" s="350"/>
      <c r="O66" s="350"/>
      <c r="P66" s="350"/>
      <c r="Q66" s="350"/>
      <c r="R66" s="350"/>
      <c r="S66" s="350"/>
      <c r="T66" s="350"/>
      <c r="U66" s="350"/>
      <c r="V66" s="350"/>
      <c r="W66" s="350"/>
      <c r="X66" s="350"/>
      <c r="Y66" s="350"/>
      <c r="Z66" s="350"/>
      <c r="AA66" s="350"/>
      <c r="AB66" s="350"/>
      <c r="AC66" s="350"/>
    </row>
    <row r="67" ht="62.25" customHeight="1">
      <c r="A67" s="49"/>
      <c r="B67" s="368" t="str">
        <f>Résultats!B68</f>
        <v>9.4</v>
      </c>
      <c r="C67" s="369" t="str">
        <f>Résultats!C68</f>
        <v>A</v>
      </c>
      <c r="D67" s="369">
        <f>Résultats!E68</f>
        <v>0</v>
      </c>
      <c r="E67" s="370" t="str">
        <f>Résultats!F68</f>
        <v xml:space="preserve">Dans chaque page web, chaque citation est-elle correctement indiquée ?</v>
      </c>
      <c r="F67" s="369" t="s">
        <v>15</v>
      </c>
      <c r="G67" s="369"/>
      <c r="H67" s="371"/>
      <c r="I67" s="371"/>
      <c r="J67" s="371"/>
      <c r="K67" s="371"/>
      <c r="L67" s="371"/>
      <c r="M67" s="350"/>
      <c r="N67" s="350"/>
      <c r="O67" s="350"/>
      <c r="P67" s="350"/>
      <c r="Q67" s="350"/>
      <c r="R67" s="350"/>
      <c r="S67" s="350"/>
      <c r="T67" s="350"/>
      <c r="U67" s="350"/>
      <c r="V67" s="350"/>
      <c r="W67" s="350"/>
      <c r="X67" s="350"/>
      <c r="Y67" s="350"/>
      <c r="Z67" s="350"/>
      <c r="AA67" s="350"/>
      <c r="AB67" s="350"/>
      <c r="AC67" s="350"/>
    </row>
    <row r="68" ht="62.25" customHeight="1">
      <c r="A68" s="337" t="s">
        <v>445</v>
      </c>
      <c r="B68" s="368" t="str">
        <f>Résultats!B69</f>
        <v>10.1</v>
      </c>
      <c r="C68" s="369" t="str">
        <f>Résultats!C69</f>
        <v>A</v>
      </c>
      <c r="D68" s="369">
        <f>Résultats!E69</f>
        <v>0</v>
      </c>
      <c r="E68" s="370" t="str">
        <f>Résultats!F69</f>
        <v xml:space="preserve">Dans le site web, des feuilles de styles sont-elles utilisées pour contrôler la présentation de l’information ?</v>
      </c>
      <c r="F68" s="369" t="s">
        <v>15</v>
      </c>
      <c r="G68" s="369"/>
      <c r="H68" s="371"/>
      <c r="I68" s="371"/>
      <c r="J68" s="371"/>
      <c r="K68" s="371"/>
      <c r="L68" s="371"/>
      <c r="M68" s="350"/>
      <c r="N68" s="350"/>
      <c r="O68" s="350"/>
      <c r="P68" s="350"/>
      <c r="Q68" s="350"/>
      <c r="R68" s="350"/>
      <c r="S68" s="350"/>
      <c r="T68" s="350"/>
      <c r="U68" s="350"/>
      <c r="V68" s="350"/>
      <c r="W68" s="350"/>
      <c r="X68" s="350"/>
      <c r="Y68" s="350"/>
      <c r="Z68" s="350"/>
      <c r="AA68" s="350"/>
      <c r="AB68" s="350"/>
      <c r="AC68" s="350"/>
    </row>
    <row r="69" ht="62.25" customHeight="1">
      <c r="A69" s="40"/>
      <c r="B69" s="368" t="str">
        <f>Résultats!B70</f>
        <v>10.2</v>
      </c>
      <c r="C69" s="369" t="str">
        <f>Résultats!C70</f>
        <v>A</v>
      </c>
      <c r="D69" s="369">
        <f>Résultats!E70</f>
        <v>0</v>
      </c>
      <c r="E69" s="370" t="str">
        <f>Résultats!F70</f>
        <v xml:space="preserve">Dans chaque page web, le contenu visible porteur d’information reste-t-il présent lorsque les feuilles de styles sont désactivées ?</v>
      </c>
      <c r="F69" s="369" t="s">
        <v>15</v>
      </c>
      <c r="G69" s="369"/>
      <c r="H69" s="371"/>
      <c r="I69" s="371"/>
      <c r="J69" s="371"/>
      <c r="K69" s="371"/>
      <c r="L69" s="371"/>
      <c r="M69" s="350"/>
      <c r="N69" s="350"/>
      <c r="O69" s="350"/>
      <c r="P69" s="350"/>
      <c r="Q69" s="350"/>
      <c r="R69" s="350"/>
      <c r="S69" s="350"/>
      <c r="T69" s="350"/>
      <c r="U69" s="350"/>
      <c r="V69" s="350"/>
      <c r="W69" s="350"/>
      <c r="X69" s="350"/>
      <c r="Y69" s="350"/>
      <c r="Z69" s="350"/>
      <c r="AA69" s="350"/>
      <c r="AB69" s="350"/>
      <c r="AC69" s="350"/>
    </row>
    <row r="70" ht="62.25" customHeight="1">
      <c r="A70" s="40"/>
      <c r="B70" s="368" t="str">
        <f>Résultats!B71</f>
        <v>10.3</v>
      </c>
      <c r="C70" s="369" t="str">
        <f>Résultats!C71</f>
        <v>A</v>
      </c>
      <c r="D70" s="369" t="str">
        <f>Résultats!E71</f>
        <v>x</v>
      </c>
      <c r="E70" s="370" t="str">
        <f>Résultats!F71</f>
        <v xml:space="preserve">Dans chaque page web, l’information reste-t-elle compréhensible lorsque les feuilles de styles sont désactivées ?</v>
      </c>
      <c r="F70" s="369" t="s">
        <v>15</v>
      </c>
      <c r="G70" s="369"/>
      <c r="H70" s="371"/>
      <c r="I70" s="371"/>
      <c r="J70" s="371"/>
      <c r="K70" s="371"/>
      <c r="L70" s="371"/>
      <c r="M70" s="350"/>
      <c r="N70" s="350"/>
      <c r="O70" s="350"/>
      <c r="P70" s="350"/>
      <c r="Q70" s="350"/>
      <c r="R70" s="350"/>
      <c r="S70" s="350"/>
      <c r="T70" s="350"/>
      <c r="U70" s="350"/>
      <c r="V70" s="350"/>
      <c r="W70" s="350"/>
      <c r="X70" s="350"/>
      <c r="Y70" s="350"/>
      <c r="Z70" s="350"/>
      <c r="AA70" s="350"/>
      <c r="AB70" s="350"/>
      <c r="AC70" s="350"/>
    </row>
    <row r="71" ht="62.25" customHeight="1">
      <c r="A71" s="40"/>
      <c r="B71" s="368" t="str">
        <f>Résultats!B72</f>
        <v>10.4</v>
      </c>
      <c r="C71" s="369" t="str">
        <f>Résultats!C72</f>
        <v>AA</v>
      </c>
      <c r="D71" s="369">
        <f>Résultats!E72</f>
        <v>0</v>
      </c>
      <c r="E71" s="370" t="str">
        <f>Résultats!F72</f>
        <v xml:space="preserve">Dans chaque page web, le texte reste-t-il lisible lorsque la taille des caractères est augmentée jusqu’à 200%, au moins (hors cas particuliers) ?</v>
      </c>
      <c r="F71" s="369" t="s">
        <v>15</v>
      </c>
      <c r="G71" s="369"/>
      <c r="H71" s="371"/>
      <c r="I71" s="371"/>
      <c r="J71" s="371"/>
      <c r="K71" s="371"/>
      <c r="L71" s="371"/>
      <c r="M71" s="350"/>
      <c r="N71" s="350"/>
      <c r="O71" s="350"/>
      <c r="P71" s="350"/>
      <c r="Q71" s="350"/>
      <c r="R71" s="350"/>
      <c r="S71" s="350"/>
      <c r="T71" s="350"/>
      <c r="U71" s="350"/>
      <c r="V71" s="350"/>
      <c r="W71" s="350"/>
      <c r="X71" s="350"/>
      <c r="Y71" s="350"/>
      <c r="Z71" s="350"/>
      <c r="AA71" s="350"/>
      <c r="AB71" s="350"/>
      <c r="AC71" s="350"/>
    </row>
    <row r="72" ht="62.25" customHeight="1">
      <c r="A72" s="40"/>
      <c r="B72" s="368" t="str">
        <f>Résultats!B73</f>
        <v>10.5</v>
      </c>
      <c r="C72" s="369" t="str">
        <f>Résultats!C73</f>
        <v>AA</v>
      </c>
      <c r="D72" s="369">
        <f>Résultats!E73</f>
        <v>0</v>
      </c>
      <c r="E72" s="370" t="str">
        <f>Résultats!F73</f>
        <v xml:space="preserve">Dans chaque page web, les déclarations CSS de couleurs de fond d’élément et de police sont-elles correctement utilisées ?</v>
      </c>
      <c r="F72" s="369" t="s">
        <v>15</v>
      </c>
      <c r="G72" s="369"/>
      <c r="H72" s="371"/>
      <c r="I72" s="371"/>
      <c r="J72" s="371"/>
      <c r="K72" s="371"/>
      <c r="L72" s="371"/>
      <c r="M72" s="350"/>
      <c r="N72" s="350"/>
      <c r="O72" s="350"/>
      <c r="P72" s="350"/>
      <c r="Q72" s="350"/>
      <c r="R72" s="350"/>
      <c r="S72" s="350"/>
      <c r="T72" s="350"/>
      <c r="U72" s="350"/>
      <c r="V72" s="350"/>
      <c r="W72" s="350"/>
      <c r="X72" s="350"/>
      <c r="Y72" s="350"/>
      <c r="Z72" s="350"/>
      <c r="AA72" s="350"/>
      <c r="AB72" s="350"/>
      <c r="AC72" s="350"/>
    </row>
    <row r="73" ht="62.25" customHeight="1">
      <c r="A73" s="40"/>
      <c r="B73" s="368" t="str">
        <f>Résultats!B74</f>
        <v>10.6</v>
      </c>
      <c r="C73" s="369" t="str">
        <f>Résultats!C74</f>
        <v>A</v>
      </c>
      <c r="D73" s="369" t="str">
        <f>Résultats!E74</f>
        <v>x</v>
      </c>
      <c r="E73" s="370" t="str">
        <f>Résultats!F74</f>
        <v xml:space="preserve">Dans chaque page web, chaque lien dont la nature n’est pas évidente est-il visible par rapport au texte environnant ?</v>
      </c>
      <c r="F73" s="369" t="s">
        <v>15</v>
      </c>
      <c r="G73" s="369"/>
      <c r="H73" s="371"/>
      <c r="I73" s="371"/>
      <c r="J73" s="371"/>
      <c r="K73" s="371"/>
      <c r="L73" s="371"/>
      <c r="M73" s="350"/>
      <c r="N73" s="350"/>
      <c r="O73" s="350"/>
      <c r="P73" s="350"/>
      <c r="Q73" s="350"/>
      <c r="R73" s="350"/>
      <c r="S73" s="350"/>
      <c r="T73" s="350"/>
      <c r="U73" s="350"/>
      <c r="V73" s="350"/>
      <c r="W73" s="350"/>
      <c r="X73" s="350"/>
      <c r="Y73" s="350"/>
      <c r="Z73" s="350"/>
      <c r="AA73" s="350"/>
      <c r="AB73" s="350"/>
      <c r="AC73" s="350"/>
    </row>
    <row r="74" ht="62.25" customHeight="1">
      <c r="A74" s="40"/>
      <c r="B74" s="368" t="str">
        <f>Résultats!B75</f>
        <v>10.7</v>
      </c>
      <c r="C74" s="369" t="str">
        <f>Résultats!C75</f>
        <v>A</v>
      </c>
      <c r="D74" s="369" t="str">
        <f>Résultats!E75</f>
        <v>x</v>
      </c>
      <c r="E74" s="370" t="str">
        <f>Résultats!F75</f>
        <v xml:space="preserve">Dans chaque page web, pour chaque élément recevant le focus, la prise de focus est-elle visible ?</v>
      </c>
      <c r="F74" s="369" t="s">
        <v>15</v>
      </c>
      <c r="G74" s="369"/>
      <c r="H74" s="371"/>
      <c r="I74" s="371"/>
      <c r="J74" s="371"/>
      <c r="K74" s="371"/>
      <c r="L74" s="371"/>
      <c r="M74" s="350"/>
      <c r="N74" s="350"/>
      <c r="O74" s="350"/>
      <c r="P74" s="350"/>
      <c r="Q74" s="350"/>
      <c r="R74" s="350"/>
      <c r="S74" s="350"/>
      <c r="T74" s="350"/>
      <c r="U74" s="350"/>
      <c r="V74" s="350"/>
      <c r="W74" s="350"/>
      <c r="X74" s="350"/>
      <c r="Y74" s="350"/>
      <c r="Z74" s="350"/>
      <c r="AA74" s="350"/>
      <c r="AB74" s="350"/>
      <c r="AC74" s="350"/>
    </row>
    <row r="75" ht="62.25" customHeight="1">
      <c r="A75" s="40"/>
      <c r="B75" s="368" t="str">
        <f>Résultats!B76</f>
        <v>10.8</v>
      </c>
      <c r="C75" s="369" t="str">
        <f>Résultats!C76</f>
        <v>A</v>
      </c>
      <c r="D75" s="369">
        <f>Résultats!E76</f>
        <v>0</v>
      </c>
      <c r="E75" s="370" t="str">
        <f>Résultats!F76</f>
        <v xml:space="preserve">Pour chaque page web, les contenus cachés ont-ils vocation à être ignorés par les technologies d’assistance ?</v>
      </c>
      <c r="F75" s="369" t="s">
        <v>15</v>
      </c>
      <c r="G75" s="369"/>
      <c r="H75" s="371"/>
      <c r="I75" s="371"/>
      <c r="J75" s="371"/>
      <c r="K75" s="371"/>
      <c r="L75" s="371"/>
      <c r="M75" s="350"/>
      <c r="N75" s="350"/>
      <c r="O75" s="350"/>
      <c r="P75" s="350"/>
      <c r="Q75" s="350"/>
      <c r="R75" s="350"/>
      <c r="S75" s="350"/>
      <c r="T75" s="350"/>
      <c r="U75" s="350"/>
      <c r="V75" s="350"/>
      <c r="W75" s="350"/>
      <c r="X75" s="350"/>
      <c r="Y75" s="350"/>
      <c r="Z75" s="350"/>
      <c r="AA75" s="350"/>
      <c r="AB75" s="350"/>
      <c r="AC75" s="350"/>
    </row>
    <row r="76" ht="62.25" customHeight="1">
      <c r="A76" s="40"/>
      <c r="B76" s="368" t="str">
        <f>Résultats!B77</f>
        <v>10.9</v>
      </c>
      <c r="C76" s="369" t="str">
        <f>Résultats!C77</f>
        <v>A</v>
      </c>
      <c r="D76" s="369">
        <f>Résultats!E77</f>
        <v>0</v>
      </c>
      <c r="E76" s="370" t="str">
        <f>Résultats!F77</f>
        <v xml:space="preserve">Dans chaque page web, l’information ne doit pas être donnée uniquement par la forme, taille ou position. Cette règle est-elle respectée ?</v>
      </c>
      <c r="F76" s="369" t="s">
        <v>15</v>
      </c>
      <c r="G76" s="369"/>
      <c r="H76" s="371"/>
      <c r="I76" s="371"/>
      <c r="J76" s="371"/>
      <c r="K76" s="371"/>
      <c r="L76" s="371"/>
      <c r="M76" s="350"/>
      <c r="N76" s="350"/>
      <c r="O76" s="350"/>
      <c r="P76" s="350"/>
      <c r="Q76" s="350"/>
      <c r="R76" s="350"/>
      <c r="S76" s="350"/>
      <c r="T76" s="350"/>
      <c r="U76" s="350"/>
      <c r="V76" s="350"/>
      <c r="W76" s="350"/>
      <c r="X76" s="350"/>
      <c r="Y76" s="350"/>
      <c r="Z76" s="350"/>
      <c r="AA76" s="350"/>
      <c r="AB76" s="350"/>
      <c r="AC76" s="350"/>
    </row>
    <row r="77" ht="62.25" customHeight="1">
      <c r="A77" s="40"/>
      <c r="B77" s="368" t="str">
        <f>Résultats!B78</f>
        <v>10.10</v>
      </c>
      <c r="C77" s="369" t="str">
        <f>Résultats!C78</f>
        <v>A</v>
      </c>
      <c r="D77" s="369">
        <f>Résultats!E78</f>
        <v>0</v>
      </c>
      <c r="E77" s="370" t="str">
        <f>Résultats!F78</f>
        <v xml:space="preserve">Dans chaque page web, l’information ne doit pas être donnée par la forme, taille ou position uniquement. Cette règle est-elle implémentée de façon pertinente ?</v>
      </c>
      <c r="F77" s="369" t="s">
        <v>15</v>
      </c>
      <c r="G77" s="369"/>
      <c r="H77" s="371"/>
      <c r="I77" s="371"/>
      <c r="J77" s="371"/>
      <c r="K77" s="371"/>
      <c r="L77" s="371"/>
      <c r="M77" s="350"/>
      <c r="N77" s="350"/>
      <c r="O77" s="350"/>
      <c r="P77" s="350"/>
      <c r="Q77" s="350"/>
      <c r="R77" s="350"/>
      <c r="S77" s="350"/>
      <c r="T77" s="350"/>
      <c r="U77" s="350"/>
      <c r="V77" s="350"/>
      <c r="W77" s="350"/>
      <c r="X77" s="350"/>
      <c r="Y77" s="350"/>
      <c r="Z77" s="350"/>
      <c r="AA77" s="350"/>
      <c r="AB77" s="350"/>
      <c r="AC77" s="350"/>
    </row>
    <row r="78" ht="62.25" customHeight="1">
      <c r="A78" s="40"/>
      <c r="B78" s="368" t="str">
        <f>Résultats!B79</f>
        <v>10.11</v>
      </c>
      <c r="C78" s="369" t="str">
        <f>Résultats!C79</f>
        <v>AA</v>
      </c>
      <c r="D78" s="369">
        <f>Résultats!E79</f>
        <v>0</v>
      </c>
      <c r="E78" s="370"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69" t="s">
        <v>15</v>
      </c>
      <c r="G78" s="369"/>
      <c r="H78" s="371"/>
      <c r="I78" s="371"/>
      <c r="J78" s="371"/>
      <c r="K78" s="371"/>
      <c r="L78" s="371"/>
      <c r="M78" s="350"/>
      <c r="N78" s="350"/>
      <c r="O78" s="350"/>
      <c r="P78" s="350"/>
      <c r="Q78" s="350"/>
      <c r="R78" s="350"/>
      <c r="S78" s="350"/>
      <c r="T78" s="350"/>
      <c r="U78" s="350"/>
      <c r="V78" s="350"/>
      <c r="W78" s="350"/>
      <c r="X78" s="350"/>
      <c r="Y78" s="350"/>
      <c r="Z78" s="350"/>
      <c r="AA78" s="350"/>
      <c r="AB78" s="350"/>
      <c r="AC78" s="350"/>
    </row>
    <row r="79" ht="62.25" customHeight="1">
      <c r="A79" s="40"/>
      <c r="B79" s="368" t="str">
        <f>Résultats!B80</f>
        <v>10.12</v>
      </c>
      <c r="C79" s="369" t="str">
        <f>Résultats!C80</f>
        <v>AA</v>
      </c>
      <c r="D79" s="369">
        <f>Résultats!E80</f>
        <v>0</v>
      </c>
      <c r="E79" s="370" t="str">
        <f>Résultats!F80</f>
        <v xml:space="preserve">Dans chaque page web, les propriétés d’espacement du texte peuvent-elles être redéfinies par l’utilisateur sans perte de contenu ou de fonctionnalité (hors cas particuliers) ?</v>
      </c>
      <c r="F79" s="369" t="s">
        <v>15</v>
      </c>
      <c r="G79" s="369"/>
      <c r="H79" s="371"/>
      <c r="I79" s="371"/>
      <c r="J79" s="371"/>
      <c r="K79" s="371"/>
      <c r="L79" s="371"/>
      <c r="M79" s="350"/>
      <c r="N79" s="350"/>
      <c r="O79" s="350"/>
      <c r="P79" s="350"/>
      <c r="Q79" s="350"/>
      <c r="R79" s="350"/>
      <c r="S79" s="350"/>
      <c r="T79" s="350"/>
      <c r="U79" s="350"/>
      <c r="V79" s="350"/>
      <c r="W79" s="350"/>
      <c r="X79" s="350"/>
      <c r="Y79" s="350"/>
      <c r="Z79" s="350"/>
      <c r="AA79" s="350"/>
      <c r="AB79" s="350"/>
      <c r="AC79" s="350"/>
    </row>
    <row r="80" ht="62.25" customHeight="1">
      <c r="A80" s="40"/>
      <c r="B80" s="368" t="str">
        <f>Résultats!B81</f>
        <v>10.13</v>
      </c>
      <c r="C80" s="369" t="str">
        <f>Résultats!C81</f>
        <v>AA</v>
      </c>
      <c r="D80" s="369">
        <f>Résultats!E81</f>
        <v>0</v>
      </c>
      <c r="E80" s="370" t="str">
        <f>Résultats!F81</f>
        <v xml:space="preserve">Dans chaque page web, les contenus additionnels apparaissant à la prise de focus ou au survol d’un composant d’interface sont-ils contrôlables par l’utilisateur (hors cas particuliers) ?</v>
      </c>
      <c r="F80" s="369" t="s">
        <v>15</v>
      </c>
      <c r="G80" s="369"/>
      <c r="H80" s="371"/>
      <c r="I80" s="371"/>
      <c r="J80" s="371"/>
      <c r="K80" s="371"/>
      <c r="L80" s="371"/>
      <c r="M80" s="350"/>
      <c r="N80" s="350"/>
      <c r="O80" s="350"/>
      <c r="P80" s="350"/>
      <c r="Q80" s="350"/>
      <c r="R80" s="350"/>
      <c r="S80" s="350"/>
      <c r="T80" s="350"/>
      <c r="U80" s="350"/>
      <c r="V80" s="350"/>
      <c r="W80" s="350"/>
      <c r="X80" s="350"/>
      <c r="Y80" s="350"/>
      <c r="Z80" s="350"/>
      <c r="AA80" s="350"/>
      <c r="AB80" s="350"/>
      <c r="AC80" s="350"/>
    </row>
    <row r="81" ht="62.25" customHeight="1">
      <c r="A81" s="49"/>
      <c r="B81" s="368" t="str">
        <f>Résultats!B82</f>
        <v>10.14</v>
      </c>
      <c r="C81" s="369" t="str">
        <f>Résultats!C82</f>
        <v>A</v>
      </c>
      <c r="D81" s="369">
        <f>Résultats!E82</f>
        <v>0</v>
      </c>
      <c r="E81" s="370" t="str">
        <f>Résultats!F82</f>
        <v xml:space="preserve">Dans chaque page web, les contenus additionnels apparaissant via les styles CSS uniquement peuvent-ils être rendus visibles au clavier et par tout dispositif de pointage ?</v>
      </c>
      <c r="F81" s="369" t="s">
        <v>15</v>
      </c>
      <c r="G81" s="369"/>
      <c r="H81" s="371"/>
      <c r="I81" s="371"/>
      <c r="J81" s="371"/>
      <c r="K81" s="371"/>
      <c r="L81" s="371"/>
      <c r="M81" s="350"/>
      <c r="N81" s="350"/>
      <c r="O81" s="350"/>
      <c r="P81" s="350"/>
      <c r="Q81" s="350"/>
      <c r="R81" s="350"/>
      <c r="S81" s="350"/>
      <c r="T81" s="350"/>
      <c r="U81" s="350"/>
      <c r="V81" s="350"/>
      <c r="W81" s="350"/>
      <c r="X81" s="350"/>
      <c r="Y81" s="350"/>
      <c r="Z81" s="350"/>
      <c r="AA81" s="350"/>
      <c r="AB81" s="350"/>
      <c r="AC81" s="350"/>
    </row>
    <row r="82" ht="62.25" customHeight="1">
      <c r="A82" s="337" t="s">
        <v>95</v>
      </c>
      <c r="B82" s="368" t="str">
        <f>Résultats!B83</f>
        <v>11.1</v>
      </c>
      <c r="C82" s="369" t="str">
        <f>Résultats!C83</f>
        <v>A</v>
      </c>
      <c r="D82" s="369" t="str">
        <f>Résultats!E83</f>
        <v>x</v>
      </c>
      <c r="E82" s="370" t="str">
        <f>Résultats!F83</f>
        <v xml:space="preserve">Chaque champ de formulaire a-t-il une étiquette ?</v>
      </c>
      <c r="F82" s="369" t="s">
        <v>15</v>
      </c>
      <c r="G82" s="369"/>
      <c r="H82" s="371"/>
      <c r="I82" s="371"/>
      <c r="J82" s="371"/>
      <c r="K82" s="371"/>
      <c r="L82" s="371"/>
      <c r="M82" s="350"/>
      <c r="N82" s="350"/>
      <c r="O82" s="350"/>
      <c r="P82" s="350"/>
      <c r="Q82" s="350"/>
      <c r="R82" s="350"/>
      <c r="S82" s="350"/>
      <c r="T82" s="350"/>
      <c r="U82" s="350"/>
      <c r="V82" s="350"/>
      <c r="W82" s="350"/>
      <c r="X82" s="350"/>
      <c r="Y82" s="350"/>
      <c r="Z82" s="350"/>
      <c r="AA82" s="350"/>
      <c r="AB82" s="350"/>
      <c r="AC82" s="350"/>
    </row>
    <row r="83" ht="62.25" customHeight="1">
      <c r="A83" s="40"/>
      <c r="B83" s="368" t="str">
        <f>Résultats!B84</f>
        <v>11.2</v>
      </c>
      <c r="C83" s="369" t="str">
        <f>Résultats!C84</f>
        <v>A</v>
      </c>
      <c r="D83" s="369" t="str">
        <f>Résultats!E84</f>
        <v>x</v>
      </c>
      <c r="E83" s="370" t="str">
        <f>Résultats!F84</f>
        <v xml:space="preserve">Chaque étiquette associée à un champ de formulaire est-elle pertinente (hors cas particuliers) ?</v>
      </c>
      <c r="F83" s="369" t="s">
        <v>15</v>
      </c>
      <c r="G83" s="369"/>
      <c r="H83" s="371"/>
      <c r="I83" s="371"/>
      <c r="J83" s="371"/>
      <c r="K83" s="371"/>
      <c r="L83" s="371"/>
      <c r="M83" s="350"/>
      <c r="N83" s="350"/>
      <c r="O83" s="350"/>
      <c r="P83" s="350"/>
      <c r="Q83" s="350"/>
      <c r="R83" s="350"/>
      <c r="S83" s="350"/>
      <c r="T83" s="350"/>
      <c r="U83" s="350"/>
      <c r="V83" s="350"/>
      <c r="W83" s="350"/>
      <c r="X83" s="350"/>
      <c r="Y83" s="350"/>
      <c r="Z83" s="350"/>
      <c r="AA83" s="350"/>
      <c r="AB83" s="350"/>
      <c r="AC83" s="350"/>
    </row>
    <row r="84" ht="62.25" customHeight="1">
      <c r="A84" s="40"/>
      <c r="B84" s="374" t="str">
        <f>Résultats!B85</f>
        <v>11.3</v>
      </c>
      <c r="C84" s="369" t="str">
        <f>Résultats!C85</f>
        <v>AA</v>
      </c>
      <c r="D84" s="369">
        <f>Résultats!E85</f>
        <v>0</v>
      </c>
      <c r="E84" s="370" t="str">
        <f>Résultats!F85</f>
        <v xml:space="preserve">Dans chaque formulaire, chaque étiquette associée à un champ de formulaire ayant la même fonction et répétée plusieurs fois dans une même page ou dans un ensemble de pages est-elle cohérente ?</v>
      </c>
      <c r="F84" s="369" t="s">
        <v>15</v>
      </c>
      <c r="G84" s="369"/>
      <c r="H84" s="371"/>
      <c r="I84" s="371"/>
      <c r="J84" s="371"/>
      <c r="K84" s="371"/>
      <c r="L84" s="371"/>
      <c r="M84" s="350"/>
      <c r="N84" s="350"/>
      <c r="O84" s="350"/>
      <c r="P84" s="350"/>
      <c r="Q84" s="350"/>
      <c r="R84" s="350"/>
      <c r="S84" s="350"/>
      <c r="T84" s="350"/>
      <c r="U84" s="350"/>
      <c r="V84" s="350"/>
      <c r="W84" s="350"/>
      <c r="X84" s="350"/>
      <c r="Y84" s="350"/>
      <c r="Z84" s="350"/>
      <c r="AA84" s="350"/>
      <c r="AB84" s="350"/>
      <c r="AC84" s="350"/>
    </row>
    <row r="85" ht="62.25" customHeight="1">
      <c r="A85" s="40"/>
      <c r="B85" s="374" t="str">
        <f>Résultats!B86</f>
        <v>11.4</v>
      </c>
      <c r="C85" s="369" t="str">
        <f>Résultats!C86</f>
        <v>A</v>
      </c>
      <c r="D85" s="369">
        <f>Résultats!E86</f>
        <v>0</v>
      </c>
      <c r="E85" s="370" t="str">
        <f>Résultats!F86</f>
        <v xml:space="preserve">Dans chaque formulaire, chaque étiquette de champ et son champ associé sont-ils accolés (hors cas particuliers) ?</v>
      </c>
      <c r="F85" s="369" t="s">
        <v>15</v>
      </c>
      <c r="G85" s="369"/>
      <c r="H85" s="371"/>
      <c r="I85" s="371"/>
      <c r="J85" s="371"/>
      <c r="K85" s="371"/>
      <c r="L85" s="371"/>
      <c r="M85" s="350"/>
      <c r="N85" s="350"/>
      <c r="O85" s="350"/>
      <c r="P85" s="350"/>
      <c r="Q85" s="350"/>
      <c r="R85" s="350"/>
      <c r="S85" s="350"/>
      <c r="T85" s="350"/>
      <c r="U85" s="350"/>
      <c r="V85" s="350"/>
      <c r="W85" s="350"/>
      <c r="X85" s="350"/>
      <c r="Y85" s="350"/>
      <c r="Z85" s="350"/>
      <c r="AA85" s="350"/>
      <c r="AB85" s="350"/>
      <c r="AC85" s="350"/>
    </row>
    <row r="86" ht="62.25" customHeight="1">
      <c r="A86" s="40"/>
      <c r="B86" s="374" t="str">
        <f>Résultats!B87</f>
        <v>11.5</v>
      </c>
      <c r="C86" s="369" t="str">
        <f>Résultats!C87</f>
        <v>A</v>
      </c>
      <c r="D86" s="369" t="str">
        <f>Résultats!E87</f>
        <v>x</v>
      </c>
      <c r="E86" s="370" t="str">
        <f>Résultats!F87</f>
        <v xml:space="preserve">Dans chaque formulaire, les champs de même nature sont-ils regroupés, si nécessaire ?</v>
      </c>
      <c r="F86" s="369" t="s">
        <v>15</v>
      </c>
      <c r="G86" s="369"/>
      <c r="H86" s="371"/>
      <c r="I86" s="371"/>
      <c r="J86" s="371"/>
      <c r="K86" s="371"/>
      <c r="L86" s="371"/>
      <c r="M86" s="350"/>
      <c r="N86" s="350"/>
      <c r="O86" s="350"/>
      <c r="P86" s="350"/>
      <c r="Q86" s="350"/>
      <c r="R86" s="350"/>
      <c r="S86" s="350"/>
      <c r="T86" s="350"/>
      <c r="U86" s="350"/>
      <c r="V86" s="350"/>
      <c r="W86" s="350"/>
      <c r="X86" s="350"/>
      <c r="Y86" s="350"/>
      <c r="Z86" s="350"/>
      <c r="AA86" s="350"/>
      <c r="AB86" s="350"/>
      <c r="AC86" s="350"/>
    </row>
    <row r="87" ht="62.25" customHeight="1">
      <c r="A87" s="40"/>
      <c r="B87" s="374" t="str">
        <f>Résultats!B88</f>
        <v>11.6</v>
      </c>
      <c r="C87" s="369" t="str">
        <f>Résultats!C88</f>
        <v>A</v>
      </c>
      <c r="D87" s="369" t="str">
        <f>Résultats!E88</f>
        <v>x</v>
      </c>
      <c r="E87" s="370" t="str">
        <f>Résultats!F88</f>
        <v xml:space="preserve">Dans chaque formulaire, chaque regroupement de champs de même nature a-t-il une légende ?</v>
      </c>
      <c r="F87" s="369" t="s">
        <v>15</v>
      </c>
      <c r="G87" s="369"/>
      <c r="H87" s="371"/>
      <c r="I87" s="371"/>
      <c r="J87" s="371"/>
      <c r="K87" s="371"/>
      <c r="L87" s="371"/>
      <c r="M87" s="350"/>
      <c r="N87" s="350"/>
      <c r="O87" s="350"/>
      <c r="P87" s="350"/>
      <c r="Q87" s="350"/>
      <c r="R87" s="350"/>
      <c r="S87" s="350"/>
      <c r="T87" s="350"/>
      <c r="U87" s="350"/>
      <c r="V87" s="350"/>
      <c r="W87" s="350"/>
      <c r="X87" s="350"/>
      <c r="Y87" s="350"/>
      <c r="Z87" s="350"/>
      <c r="AA87" s="350"/>
      <c r="AB87" s="350"/>
      <c r="AC87" s="350"/>
    </row>
    <row r="88" ht="62.25" customHeight="1">
      <c r="A88" s="40"/>
      <c r="B88" s="374" t="str">
        <f>Résultats!B89</f>
        <v>11.7</v>
      </c>
      <c r="C88" s="369" t="str">
        <f>Résultats!C89</f>
        <v>A</v>
      </c>
      <c r="D88" s="369">
        <f>Résultats!E89</f>
        <v>0</v>
      </c>
      <c r="E88" s="370" t="str">
        <f>Résultats!F89</f>
        <v xml:space="preserve">Dans chaque formulaire, chaque légende associée à un regroupement de champs de même nature est-elle pertinente ?</v>
      </c>
      <c r="F88" s="369" t="s">
        <v>15</v>
      </c>
      <c r="G88" s="369"/>
      <c r="H88" s="371"/>
      <c r="I88" s="371"/>
      <c r="J88" s="371"/>
      <c r="K88" s="371"/>
      <c r="L88" s="371"/>
      <c r="M88" s="350"/>
      <c r="N88" s="350"/>
      <c r="O88" s="350"/>
      <c r="P88" s="350"/>
      <c r="Q88" s="350"/>
      <c r="R88" s="350"/>
      <c r="S88" s="350"/>
      <c r="T88" s="350"/>
      <c r="U88" s="350"/>
      <c r="V88" s="350"/>
      <c r="W88" s="350"/>
      <c r="X88" s="350"/>
      <c r="Y88" s="350"/>
      <c r="Z88" s="350"/>
      <c r="AA88" s="350"/>
      <c r="AB88" s="350"/>
      <c r="AC88" s="350"/>
    </row>
    <row r="89" ht="62.25" customHeight="1">
      <c r="A89" s="40"/>
      <c r="B89" s="374" t="str">
        <f>Résultats!B90</f>
        <v>11.8</v>
      </c>
      <c r="C89" s="369" t="str">
        <f>Résultats!C90</f>
        <v>A</v>
      </c>
      <c r="D89" s="369">
        <f>Résultats!E90</f>
        <v>0</v>
      </c>
      <c r="E89" s="370" t="str">
        <f>Résultats!F90</f>
        <v xml:space="preserve">Dans chaque formulaire, les items de même nature d’une liste de choix sont-ils regroupés de manière pertinente ?</v>
      </c>
      <c r="F89" s="369" t="s">
        <v>15</v>
      </c>
      <c r="G89" s="369"/>
      <c r="H89" s="371"/>
      <c r="I89" s="371"/>
      <c r="J89" s="371"/>
      <c r="K89" s="371"/>
      <c r="L89" s="371"/>
      <c r="M89" s="350"/>
      <c r="N89" s="350"/>
      <c r="O89" s="350"/>
      <c r="P89" s="350"/>
      <c r="Q89" s="350"/>
      <c r="R89" s="350"/>
      <c r="S89" s="350"/>
      <c r="T89" s="350"/>
      <c r="U89" s="350"/>
      <c r="V89" s="350"/>
      <c r="W89" s="350"/>
      <c r="X89" s="350"/>
      <c r="Y89" s="350"/>
      <c r="Z89" s="350"/>
      <c r="AA89" s="350"/>
      <c r="AB89" s="350"/>
      <c r="AC89" s="350"/>
    </row>
    <row r="90" ht="62.25" customHeight="1">
      <c r="A90" s="40"/>
      <c r="B90" s="374" t="str">
        <f>Résultats!B91</f>
        <v>11.9</v>
      </c>
      <c r="C90" s="369" t="str">
        <f>Résultats!C91</f>
        <v>A</v>
      </c>
      <c r="D90" s="369" t="str">
        <f>Résultats!E91</f>
        <v>x</v>
      </c>
      <c r="E90" s="370" t="str">
        <f>Résultats!F91</f>
        <v xml:space="preserve">Dans chaque formulaire, l’intitulé de chaque bouton est-il pertinent (hors cas particuliers) ?</v>
      </c>
      <c r="F90" s="369" t="s">
        <v>15</v>
      </c>
      <c r="G90" s="369"/>
      <c r="H90" s="371"/>
      <c r="I90" s="371"/>
      <c r="J90" s="371"/>
      <c r="K90" s="371"/>
      <c r="L90" s="371"/>
      <c r="M90" s="350"/>
      <c r="N90" s="350"/>
      <c r="O90" s="350"/>
      <c r="P90" s="350"/>
      <c r="Q90" s="350"/>
      <c r="R90" s="350"/>
      <c r="S90" s="350"/>
      <c r="T90" s="350"/>
      <c r="U90" s="350"/>
      <c r="V90" s="350"/>
      <c r="W90" s="350"/>
      <c r="X90" s="350"/>
      <c r="Y90" s="350"/>
      <c r="Z90" s="350"/>
      <c r="AA90" s="350"/>
      <c r="AB90" s="350"/>
      <c r="AC90" s="350"/>
    </row>
    <row r="91" ht="62.25" customHeight="1">
      <c r="A91" s="40"/>
      <c r="B91" s="374" t="str">
        <f>Résultats!B92</f>
        <v>11.10</v>
      </c>
      <c r="C91" s="369" t="str">
        <f>Résultats!C92</f>
        <v>A</v>
      </c>
      <c r="D91" s="369" t="str">
        <f>Résultats!E92</f>
        <v>x</v>
      </c>
      <c r="E91" s="370" t="str">
        <f>Résultats!F92</f>
        <v xml:space="preserve">Dans chaque formulaire, le contrôle de saisie est-il utilisé de manière pertinente (hors cas particuliers) ?</v>
      </c>
      <c r="F91" s="369" t="s">
        <v>15</v>
      </c>
      <c r="G91" s="369"/>
      <c r="H91" s="371"/>
      <c r="I91" s="371"/>
      <c r="J91" s="371"/>
      <c r="K91" s="371"/>
      <c r="L91" s="371"/>
      <c r="M91" s="350"/>
      <c r="N91" s="350"/>
      <c r="O91" s="350"/>
      <c r="P91" s="350"/>
      <c r="Q91" s="350"/>
      <c r="R91" s="350"/>
      <c r="S91" s="350"/>
      <c r="T91" s="350"/>
      <c r="U91" s="350"/>
      <c r="V91" s="350"/>
      <c r="W91" s="350"/>
      <c r="X91" s="350"/>
      <c r="Y91" s="350"/>
      <c r="Z91" s="350"/>
      <c r="AA91" s="350"/>
      <c r="AB91" s="350"/>
      <c r="AC91" s="350"/>
    </row>
    <row r="92" ht="62.25" customHeight="1">
      <c r="A92" s="40"/>
      <c r="B92" s="374" t="str">
        <f>Résultats!B93</f>
        <v>11.11</v>
      </c>
      <c r="C92" s="369" t="str">
        <f>Résultats!C93</f>
        <v>AA</v>
      </c>
      <c r="D92" s="369">
        <f>Résultats!E93</f>
        <v>0</v>
      </c>
      <c r="E92" s="370" t="str">
        <f>Résultats!F93</f>
        <v xml:space="preserve">Dans chaque formulaire, le contrôle de saisie est-il accompagné, si nécessaire, de suggestions facilitant la correction des erreurs de saisie ?</v>
      </c>
      <c r="F92" s="369" t="s">
        <v>15</v>
      </c>
      <c r="G92" s="369"/>
      <c r="H92" s="371"/>
      <c r="I92" s="371"/>
      <c r="J92" s="371"/>
      <c r="K92" s="371"/>
      <c r="L92" s="371"/>
      <c r="M92" s="350"/>
      <c r="N92" s="350"/>
      <c r="O92" s="350"/>
      <c r="P92" s="350"/>
      <c r="Q92" s="350"/>
      <c r="R92" s="350"/>
      <c r="S92" s="350"/>
      <c r="T92" s="350"/>
      <c r="U92" s="350"/>
      <c r="V92" s="350"/>
      <c r="W92" s="350"/>
      <c r="X92" s="350"/>
      <c r="Y92" s="350"/>
      <c r="Z92" s="350"/>
      <c r="AA92" s="350"/>
      <c r="AB92" s="350"/>
      <c r="AC92" s="350"/>
    </row>
    <row r="93" ht="62.25" customHeight="1">
      <c r="A93" s="40"/>
      <c r="B93" s="374" t="str">
        <f>Résultats!B94</f>
        <v>11.12</v>
      </c>
      <c r="C93" s="369" t="str">
        <f>Résultats!C94</f>
        <v>AA</v>
      </c>
      <c r="D93" s="369">
        <f>Résultats!E94</f>
        <v>0</v>
      </c>
      <c r="E93" s="370"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69" t="s">
        <v>15</v>
      </c>
      <c r="G93" s="369"/>
      <c r="H93" s="371"/>
      <c r="I93" s="371"/>
      <c r="J93" s="371"/>
      <c r="K93" s="371"/>
      <c r="L93" s="371"/>
      <c r="M93" s="350"/>
      <c r="N93" s="350"/>
      <c r="O93" s="350"/>
      <c r="P93" s="350"/>
      <c r="Q93" s="350"/>
      <c r="R93" s="350"/>
      <c r="S93" s="350"/>
      <c r="T93" s="350"/>
      <c r="U93" s="350"/>
      <c r="V93" s="350"/>
      <c r="W93" s="350"/>
      <c r="X93" s="350"/>
      <c r="Y93" s="350"/>
      <c r="Z93" s="350"/>
      <c r="AA93" s="350"/>
      <c r="AB93" s="350"/>
      <c r="AC93" s="350"/>
    </row>
    <row r="94" ht="62.25" customHeight="1">
      <c r="A94" s="49"/>
      <c r="B94" s="374" t="str">
        <f>Résultats!B95</f>
        <v>11.13</v>
      </c>
      <c r="C94" s="369" t="str">
        <f>Résultats!C95</f>
        <v>AA</v>
      </c>
      <c r="D94" s="369">
        <f>Résultats!E95</f>
        <v>0</v>
      </c>
      <c r="E94" s="370" t="str">
        <f>Résultats!F95</f>
        <v xml:space="preserve">La finalité d’un champ de saisie peut-elle être déduite pour faciliter le remplissage automatique des champs avec les données de l’utilisateur ?</v>
      </c>
      <c r="F94" s="369" t="s">
        <v>15</v>
      </c>
      <c r="G94" s="369"/>
      <c r="H94" s="371"/>
      <c r="I94" s="371"/>
      <c r="J94" s="371"/>
      <c r="K94" s="371"/>
      <c r="L94" s="371"/>
      <c r="M94" s="350"/>
      <c r="N94" s="350"/>
      <c r="O94" s="350"/>
      <c r="P94" s="350"/>
      <c r="Q94" s="350"/>
      <c r="R94" s="350"/>
      <c r="S94" s="350"/>
      <c r="T94" s="350"/>
      <c r="U94" s="350"/>
      <c r="V94" s="350"/>
      <c r="W94" s="350"/>
      <c r="X94" s="350"/>
      <c r="Y94" s="350"/>
      <c r="Z94" s="350"/>
      <c r="AA94" s="350"/>
      <c r="AB94" s="350"/>
      <c r="AC94" s="350"/>
    </row>
    <row r="95" ht="62.25" customHeight="1">
      <c r="A95" s="337" t="s">
        <v>96</v>
      </c>
      <c r="B95" s="374" t="str">
        <f>Résultats!B96</f>
        <v>12.1</v>
      </c>
      <c r="C95" s="369" t="str">
        <f>Résultats!C96</f>
        <v>AA</v>
      </c>
      <c r="D95" s="369">
        <f>Résultats!E96</f>
        <v>0</v>
      </c>
      <c r="E95" s="370" t="str">
        <f>Résultats!F96</f>
        <v xml:space="preserve">Chaque ensemble de pages dispose-t-il de deux systèmes de navigation différents, au moins (hors cas particuliers) ?</v>
      </c>
      <c r="F95" s="369" t="s">
        <v>15</v>
      </c>
      <c r="G95" s="369"/>
      <c r="H95" s="371"/>
      <c r="I95" s="371"/>
      <c r="J95" s="371"/>
      <c r="K95" s="371"/>
      <c r="L95" s="371"/>
      <c r="M95" s="350"/>
      <c r="N95" s="350"/>
      <c r="O95" s="350"/>
      <c r="P95" s="350"/>
      <c r="Q95" s="350"/>
      <c r="R95" s="350"/>
      <c r="S95" s="350"/>
      <c r="T95" s="350"/>
      <c r="U95" s="350"/>
      <c r="V95" s="350"/>
      <c r="W95" s="350"/>
      <c r="X95" s="350"/>
      <c r="Y95" s="350"/>
      <c r="Z95" s="350"/>
      <c r="AA95" s="350"/>
      <c r="AB95" s="350"/>
      <c r="AC95" s="350"/>
    </row>
    <row r="96" ht="62.25" customHeight="1">
      <c r="A96" s="40"/>
      <c r="B96" s="374" t="str">
        <f>Résultats!B97</f>
        <v>12.2</v>
      </c>
      <c r="C96" s="369" t="str">
        <f>Résultats!C97</f>
        <v>AA</v>
      </c>
      <c r="D96" s="369">
        <f>Résultats!E97</f>
        <v>0</v>
      </c>
      <c r="E96" s="370" t="str">
        <f>Résultats!F97</f>
        <v xml:space="preserve">Dans chaque ensemble de pages, le menu et les barres de navigation sont-ils toujours à la même place (hors cas particuliers) ?</v>
      </c>
      <c r="F96" s="369" t="s">
        <v>15</v>
      </c>
      <c r="G96" s="369"/>
      <c r="H96" s="371"/>
      <c r="I96" s="371"/>
      <c r="J96" s="371"/>
      <c r="K96" s="371"/>
      <c r="L96" s="371"/>
      <c r="M96" s="350"/>
      <c r="N96" s="350"/>
      <c r="O96" s="350"/>
      <c r="P96" s="350"/>
      <c r="Q96" s="350"/>
      <c r="R96" s="350"/>
      <c r="S96" s="350"/>
      <c r="T96" s="350"/>
      <c r="U96" s="350"/>
      <c r="V96" s="350"/>
      <c r="W96" s="350"/>
      <c r="X96" s="350"/>
      <c r="Y96" s="350"/>
      <c r="Z96" s="350"/>
      <c r="AA96" s="350"/>
      <c r="AB96" s="350"/>
      <c r="AC96" s="350"/>
    </row>
    <row r="97" ht="62.25" customHeight="1">
      <c r="A97" s="40"/>
      <c r="B97" s="374" t="str">
        <f>Résultats!B98</f>
        <v>12.3</v>
      </c>
      <c r="C97" s="369" t="str">
        <f>Résultats!C98</f>
        <v>AA</v>
      </c>
      <c r="D97" s="369">
        <f>Résultats!E98</f>
        <v>0</v>
      </c>
      <c r="E97" s="370" t="str">
        <f>Résultats!F98</f>
        <v xml:space="preserve">La page « plan du site » est-elle pertinente ?</v>
      </c>
      <c r="F97" s="369" t="s">
        <v>15</v>
      </c>
      <c r="G97" s="369"/>
      <c r="H97" s="371"/>
      <c r="I97" s="371"/>
      <c r="J97" s="371"/>
      <c r="K97" s="371"/>
      <c r="L97" s="371"/>
      <c r="M97" s="350"/>
      <c r="N97" s="350"/>
      <c r="O97" s="350"/>
      <c r="P97" s="350"/>
      <c r="Q97" s="350"/>
      <c r="R97" s="350"/>
      <c r="S97" s="350"/>
      <c r="T97" s="350"/>
      <c r="U97" s="350"/>
      <c r="V97" s="350"/>
      <c r="W97" s="350"/>
      <c r="X97" s="350"/>
      <c r="Y97" s="350"/>
      <c r="Z97" s="350"/>
      <c r="AA97" s="350"/>
      <c r="AB97" s="350"/>
      <c r="AC97" s="350"/>
    </row>
    <row r="98" ht="62.25" customHeight="1">
      <c r="A98" s="40"/>
      <c r="B98" s="374" t="str">
        <f>Résultats!B99</f>
        <v>12.4</v>
      </c>
      <c r="C98" s="369" t="str">
        <f>Résultats!C99</f>
        <v>AA</v>
      </c>
      <c r="D98" s="369">
        <f>Résultats!E99</f>
        <v>0</v>
      </c>
      <c r="E98" s="370" t="str">
        <f>Résultats!F99</f>
        <v xml:space="preserve">Dans chaque ensemble de pages, la page « plan du site » est-elle atteignable de manière identique ?</v>
      </c>
      <c r="F98" s="369" t="s">
        <v>15</v>
      </c>
      <c r="G98" s="369"/>
      <c r="H98" s="371"/>
      <c r="I98" s="371"/>
      <c r="J98" s="371"/>
      <c r="K98" s="371"/>
      <c r="L98" s="371"/>
      <c r="M98" s="350"/>
      <c r="N98" s="350"/>
      <c r="O98" s="350"/>
      <c r="P98" s="350"/>
      <c r="Q98" s="350"/>
      <c r="R98" s="350"/>
      <c r="S98" s="350"/>
      <c r="T98" s="350"/>
      <c r="U98" s="350"/>
      <c r="V98" s="350"/>
      <c r="W98" s="350"/>
      <c r="X98" s="350"/>
      <c r="Y98" s="350"/>
      <c r="Z98" s="350"/>
      <c r="AA98" s="350"/>
      <c r="AB98" s="350"/>
      <c r="AC98" s="350"/>
    </row>
    <row r="99" ht="62.25" customHeight="1">
      <c r="A99" s="40"/>
      <c r="B99" s="368" t="str">
        <f>Résultats!B100</f>
        <v>12.5</v>
      </c>
      <c r="C99" s="369" t="str">
        <f>Résultats!C100</f>
        <v>AA</v>
      </c>
      <c r="D99" s="369">
        <f>Résultats!E100</f>
        <v>0</v>
      </c>
      <c r="E99" s="370" t="str">
        <f>Résultats!F100</f>
        <v xml:space="preserve">Dans chaque ensemble de pages, le moteur de recherche est-il atteignable de manière identique ?</v>
      </c>
      <c r="F99" s="369" t="s">
        <v>15</v>
      </c>
      <c r="G99" s="369"/>
      <c r="H99" s="371"/>
      <c r="I99" s="371"/>
      <c r="J99" s="371"/>
      <c r="K99" s="371"/>
      <c r="L99" s="371"/>
      <c r="M99" s="350"/>
      <c r="N99" s="350"/>
      <c r="O99" s="350"/>
      <c r="P99" s="350"/>
      <c r="Q99" s="350"/>
      <c r="R99" s="350"/>
      <c r="S99" s="350"/>
      <c r="T99" s="350"/>
      <c r="U99" s="350"/>
      <c r="V99" s="350"/>
      <c r="W99" s="350"/>
      <c r="X99" s="350"/>
      <c r="Y99" s="350"/>
      <c r="Z99" s="350"/>
      <c r="AA99" s="350"/>
      <c r="AB99" s="350"/>
      <c r="AC99" s="350"/>
    </row>
    <row r="100" ht="66">
      <c r="A100" s="40"/>
      <c r="B100" s="368" t="str">
        <f>Résultats!B101</f>
        <v>12.6</v>
      </c>
      <c r="C100" s="369" t="str">
        <f>Résultats!C101</f>
        <v>A</v>
      </c>
      <c r="D100" s="369">
        <f>Résultats!E101</f>
        <v>0</v>
      </c>
      <c r="E100" s="370" t="str">
        <f>Résultats!F101</f>
        <v xml:space="preserve">Les zones de regroupement de contenus présentes dans plusieurs pages web (zones d’en-tête, de navigation principale, de contenu principal, de pied de page et de moteur de recherche) peuvent-elles être atteintes ou évitées ?</v>
      </c>
      <c r="F100" s="369" t="s">
        <v>15</v>
      </c>
      <c r="G100" s="369"/>
      <c r="H100" s="371"/>
      <c r="I100" s="371"/>
      <c r="J100" s="371"/>
      <c r="K100" s="371"/>
      <c r="L100" s="371"/>
      <c r="M100" s="350"/>
      <c r="N100" s="350"/>
      <c r="O100" s="350"/>
      <c r="P100" s="350"/>
      <c r="Q100" s="350"/>
      <c r="R100" s="350"/>
      <c r="S100" s="350"/>
      <c r="T100" s="350"/>
      <c r="U100" s="350"/>
      <c r="V100" s="350"/>
      <c r="W100" s="350"/>
      <c r="X100" s="350"/>
      <c r="Y100" s="350"/>
      <c r="Z100" s="350"/>
      <c r="AA100" s="350"/>
      <c r="AB100" s="350"/>
      <c r="AC100" s="350"/>
    </row>
    <row r="101" ht="62.25" customHeight="1">
      <c r="A101" s="40"/>
      <c r="B101" s="368" t="str">
        <f>Résultats!B102</f>
        <v>12.7</v>
      </c>
      <c r="C101" s="369" t="str">
        <f>Résultats!C102</f>
        <v>A</v>
      </c>
      <c r="D101" s="369">
        <f>Résultats!E102</f>
        <v>0</v>
      </c>
      <c r="E101" s="370" t="str">
        <f>Résultats!F102</f>
        <v xml:space="preserve">Dans chaque page web, un lien d’évitement ou d’accès rapide à la zone de contenu principal est-il présent (hors cas particuliers) ?</v>
      </c>
      <c r="F101" s="369" t="s">
        <v>15</v>
      </c>
      <c r="G101" s="369"/>
      <c r="H101" s="371"/>
      <c r="I101" s="371"/>
      <c r="J101" s="371"/>
      <c r="K101" s="371"/>
      <c r="L101" s="371"/>
      <c r="M101" s="350"/>
      <c r="N101" s="350"/>
      <c r="O101" s="350"/>
      <c r="P101" s="350"/>
      <c r="Q101" s="350"/>
      <c r="R101" s="350"/>
      <c r="S101" s="350"/>
      <c r="T101" s="350"/>
      <c r="U101" s="350"/>
      <c r="V101" s="350"/>
      <c r="W101" s="350"/>
      <c r="X101" s="350"/>
      <c r="Y101" s="350"/>
      <c r="Z101" s="350"/>
      <c r="AA101" s="350"/>
      <c r="AB101" s="350"/>
      <c r="AC101" s="350"/>
    </row>
    <row r="102" ht="62.25" customHeight="1">
      <c r="A102" s="40"/>
      <c r="B102" s="368" t="str">
        <f>Résultats!B103</f>
        <v>12.8</v>
      </c>
      <c r="C102" s="369" t="str">
        <f>Résultats!C103</f>
        <v>A</v>
      </c>
      <c r="D102" s="369" t="str">
        <f>Résultats!E103</f>
        <v>x</v>
      </c>
      <c r="E102" s="370" t="str">
        <f>Résultats!F103</f>
        <v xml:space="preserve">Dans chaque page web, l’ordre de tabulation est-il cohérent ?</v>
      </c>
      <c r="F102" s="369" t="s">
        <v>15</v>
      </c>
      <c r="G102" s="369"/>
      <c r="H102" s="371"/>
      <c r="I102" s="371"/>
      <c r="J102" s="371"/>
      <c r="K102" s="371"/>
      <c r="L102" s="371"/>
      <c r="M102" s="350"/>
      <c r="N102" s="350"/>
      <c r="O102" s="350"/>
      <c r="P102" s="350"/>
      <c r="Q102" s="350"/>
      <c r="R102" s="350"/>
      <c r="S102" s="350"/>
      <c r="T102" s="350"/>
      <c r="U102" s="350"/>
      <c r="V102" s="350"/>
      <c r="W102" s="350"/>
      <c r="X102" s="350"/>
      <c r="Y102" s="350"/>
      <c r="Z102" s="350"/>
      <c r="AA102" s="350"/>
      <c r="AB102" s="350"/>
      <c r="AC102" s="350"/>
    </row>
    <row r="103" ht="62.25" customHeight="1">
      <c r="A103" s="40"/>
      <c r="B103" s="368" t="str">
        <f>Résultats!B104</f>
        <v>12.9</v>
      </c>
      <c r="C103" s="369" t="str">
        <f>Résultats!C104</f>
        <v>A</v>
      </c>
      <c r="D103" s="369" t="str">
        <f>Résultats!E104</f>
        <v>x</v>
      </c>
      <c r="E103" s="370" t="str">
        <f>Résultats!F104</f>
        <v xml:space="preserve">Dans chaque page web, la navigation ne doit pas contenir de piège au clavier. Cette règle est-elle respectée ?</v>
      </c>
      <c r="F103" s="369" t="s">
        <v>15</v>
      </c>
      <c r="G103" s="369"/>
      <c r="H103" s="371"/>
      <c r="I103" s="371"/>
      <c r="J103" s="371"/>
      <c r="K103" s="371"/>
      <c r="L103" s="371"/>
      <c r="M103" s="350"/>
      <c r="N103" s="350"/>
      <c r="O103" s="350"/>
      <c r="P103" s="350"/>
      <c r="Q103" s="350"/>
      <c r="R103" s="350"/>
      <c r="S103" s="350"/>
      <c r="T103" s="350"/>
      <c r="U103" s="350"/>
      <c r="V103" s="350"/>
      <c r="W103" s="350"/>
      <c r="X103" s="350"/>
      <c r="Y103" s="350"/>
      <c r="Z103" s="350"/>
      <c r="AA103" s="350"/>
      <c r="AB103" s="350"/>
      <c r="AC103" s="350"/>
    </row>
    <row r="104" ht="62.25" customHeight="1">
      <c r="A104" s="40"/>
      <c r="B104" s="368" t="str">
        <f>Résultats!B105</f>
        <v>12.10</v>
      </c>
      <c r="C104" s="369" t="str">
        <f>Résultats!C105</f>
        <v>A</v>
      </c>
      <c r="D104" s="369">
        <f>Résultats!E105</f>
        <v>0</v>
      </c>
      <c r="E104" s="370" t="str">
        <f>Résultats!F105</f>
        <v xml:space="preserve">Dans chaque page web, les raccourcis clavier n’utilisant qu’une seule touche (lettre minuscule ou majuscule, ponctuation, chiffre ou symbole) sont-ils contrôlables par l’utilisateur ?</v>
      </c>
      <c r="F104" s="369" t="s">
        <v>15</v>
      </c>
      <c r="G104" s="369"/>
      <c r="H104" s="371"/>
      <c r="I104" s="371"/>
      <c r="J104" s="371"/>
      <c r="K104" s="371"/>
      <c r="L104" s="371"/>
      <c r="M104" s="350"/>
      <c r="N104" s="350"/>
      <c r="O104" s="350"/>
      <c r="P104" s="350"/>
      <c r="Q104" s="350"/>
      <c r="R104" s="350"/>
      <c r="S104" s="350"/>
      <c r="T104" s="350"/>
      <c r="U104" s="350"/>
      <c r="V104" s="350"/>
      <c r="W104" s="350"/>
      <c r="X104" s="350"/>
      <c r="Y104" s="350"/>
      <c r="Z104" s="350"/>
      <c r="AA104" s="350"/>
      <c r="AB104" s="350"/>
      <c r="AC104" s="350"/>
    </row>
    <row r="105" ht="62.25" customHeight="1">
      <c r="A105" s="49"/>
      <c r="B105" s="368" t="str">
        <f>Résultats!B106</f>
        <v>12.11</v>
      </c>
      <c r="C105" s="369" t="str">
        <f>Résultats!C106</f>
        <v>A</v>
      </c>
      <c r="D105" s="369">
        <f>Résultats!E106</f>
        <v>0</v>
      </c>
      <c r="E105" s="370" t="str">
        <f>Résultats!F106</f>
        <v xml:space="preserve">Dans chaque page web, les contenus additionnels apparaissant au survol, à la prise de focus ou à l’activation d’un composant d’interface sont-ils si nécessaire atteignables au clavier ?</v>
      </c>
      <c r="F105" s="369" t="s">
        <v>15</v>
      </c>
      <c r="G105" s="369"/>
      <c r="H105" s="371"/>
      <c r="I105" s="371"/>
      <c r="J105" s="371"/>
      <c r="K105" s="371"/>
      <c r="L105" s="371"/>
      <c r="M105" s="350"/>
      <c r="N105" s="350"/>
      <c r="O105" s="350"/>
      <c r="P105" s="350"/>
      <c r="Q105" s="350"/>
      <c r="R105" s="350"/>
      <c r="S105" s="350"/>
      <c r="T105" s="350"/>
      <c r="U105" s="350"/>
      <c r="V105" s="350"/>
      <c r="W105" s="350"/>
      <c r="X105" s="350"/>
      <c r="Y105" s="350"/>
      <c r="Z105" s="350"/>
      <c r="AA105" s="350"/>
      <c r="AB105" s="350"/>
      <c r="AC105" s="350"/>
    </row>
    <row r="106" ht="62.25" customHeight="1">
      <c r="A106" s="337" t="s">
        <v>97</v>
      </c>
      <c r="B106" s="368" t="str">
        <f>Résultats!B107</f>
        <v>13.1</v>
      </c>
      <c r="C106" s="369" t="str">
        <f>Résultats!C107</f>
        <v>A</v>
      </c>
      <c r="D106" s="369">
        <f>Résultats!E107</f>
        <v>0</v>
      </c>
      <c r="E106" s="370" t="str">
        <f>Résultats!F107</f>
        <v xml:space="preserve">Pour chaque page web, l’utilisateur a-t-il le contrôle de chaque limite de temps modifiant le contenu (hors cas particuliers) ?</v>
      </c>
      <c r="F106" s="369" t="s">
        <v>15</v>
      </c>
      <c r="G106" s="369"/>
      <c r="H106" s="371"/>
      <c r="I106" s="371"/>
      <c r="J106" s="371"/>
      <c r="K106" s="371"/>
      <c r="L106" s="371"/>
      <c r="M106" s="350"/>
      <c r="N106" s="350"/>
      <c r="O106" s="350"/>
      <c r="P106" s="350"/>
      <c r="Q106" s="350"/>
      <c r="R106" s="350"/>
      <c r="S106" s="350"/>
      <c r="T106" s="350"/>
      <c r="U106" s="350"/>
      <c r="V106" s="350"/>
      <c r="W106" s="350"/>
      <c r="X106" s="350"/>
      <c r="Y106" s="350"/>
      <c r="Z106" s="350"/>
      <c r="AA106" s="350"/>
      <c r="AB106" s="350"/>
      <c r="AC106" s="350"/>
    </row>
    <row r="107" ht="62.25" customHeight="1">
      <c r="A107" s="40"/>
      <c r="B107" s="368" t="str">
        <f>Résultats!B108</f>
        <v>13.2</v>
      </c>
      <c r="C107" s="369" t="str">
        <f>Résultats!C108</f>
        <v>A</v>
      </c>
      <c r="D107" s="369">
        <f>Résultats!E108</f>
        <v>0</v>
      </c>
      <c r="E107" s="370" t="str">
        <f>Résultats!F108</f>
        <v xml:space="preserve">Dans chaque page web, l’ouverture d’une nouvelle fenêtre ne doit pas être déclenchée sans action de l’utilisateur. Cette règle est-elle respectée ?</v>
      </c>
      <c r="F107" s="369" t="s">
        <v>15</v>
      </c>
      <c r="G107" s="369"/>
      <c r="H107" s="371"/>
      <c r="I107" s="371"/>
      <c r="J107" s="371"/>
      <c r="K107" s="371"/>
      <c r="L107" s="371"/>
      <c r="M107" s="350"/>
      <c r="N107" s="350"/>
      <c r="O107" s="350"/>
      <c r="P107" s="350"/>
      <c r="Q107" s="350"/>
      <c r="R107" s="350"/>
      <c r="S107" s="350"/>
      <c r="T107" s="350"/>
      <c r="U107" s="350"/>
      <c r="V107" s="350"/>
      <c r="W107" s="350"/>
      <c r="X107" s="350"/>
      <c r="Y107" s="350"/>
      <c r="Z107" s="350"/>
      <c r="AA107" s="350"/>
      <c r="AB107" s="350"/>
      <c r="AC107" s="350"/>
    </row>
    <row r="108" ht="62.25" customHeight="1">
      <c r="A108" s="40"/>
      <c r="B108" s="368" t="str">
        <f>Résultats!B109</f>
        <v>13.3</v>
      </c>
      <c r="C108" s="369" t="str">
        <f>Résultats!C109</f>
        <v>A</v>
      </c>
      <c r="D108" s="369">
        <f>Résultats!E109</f>
        <v>0</v>
      </c>
      <c r="E108" s="370" t="str">
        <f>Résultats!F109</f>
        <v xml:space="preserve">Dans chaque page web, chaque document bureautique en téléchargement possède-t-il, si nécessaire, une version accessible (hors cas particuliers) ?</v>
      </c>
      <c r="F108" s="369" t="s">
        <v>15</v>
      </c>
      <c r="G108" s="369"/>
      <c r="H108" s="371"/>
      <c r="I108" s="371"/>
      <c r="J108" s="371"/>
      <c r="K108" s="371"/>
      <c r="L108" s="371"/>
      <c r="M108" s="350"/>
      <c r="N108" s="350"/>
      <c r="O108" s="350"/>
      <c r="P108" s="350"/>
      <c r="Q108" s="350"/>
      <c r="R108" s="350"/>
      <c r="S108" s="350"/>
      <c r="T108" s="350"/>
      <c r="U108" s="350"/>
      <c r="V108" s="350"/>
      <c r="W108" s="350"/>
      <c r="X108" s="350"/>
      <c r="Y108" s="350"/>
      <c r="Z108" s="350"/>
      <c r="AA108" s="350"/>
      <c r="AB108" s="350"/>
      <c r="AC108" s="350"/>
    </row>
    <row r="109" ht="62.25" customHeight="1">
      <c r="A109" s="40"/>
      <c r="B109" s="368" t="str">
        <f>Résultats!B110</f>
        <v>13.4</v>
      </c>
      <c r="C109" s="369" t="str">
        <f>Résultats!C110</f>
        <v>A</v>
      </c>
      <c r="D109" s="369">
        <f>Résultats!E110</f>
        <v>0</v>
      </c>
      <c r="E109" s="370" t="str">
        <f>Résultats!F110</f>
        <v xml:space="preserve">Pour chaque document bureautique ayant une version accessible, cette version offre-t-elle la même information ?</v>
      </c>
      <c r="F109" s="369" t="s">
        <v>15</v>
      </c>
      <c r="G109" s="369"/>
      <c r="H109" s="371"/>
      <c r="I109" s="371"/>
      <c r="J109" s="371"/>
      <c r="K109" s="371"/>
      <c r="L109" s="371"/>
      <c r="M109" s="350"/>
      <c r="N109" s="350"/>
      <c r="O109" s="350"/>
      <c r="P109" s="350"/>
      <c r="Q109" s="350"/>
      <c r="R109" s="350"/>
      <c r="S109" s="350"/>
      <c r="T109" s="350"/>
      <c r="U109" s="350"/>
      <c r="V109" s="350"/>
      <c r="W109" s="350"/>
      <c r="X109" s="350"/>
      <c r="Y109" s="350"/>
      <c r="Z109" s="350"/>
      <c r="AA109" s="350"/>
      <c r="AB109" s="350"/>
      <c r="AC109" s="350"/>
    </row>
    <row r="110" ht="62.25" customHeight="1">
      <c r="A110" s="40"/>
      <c r="B110" s="368" t="str">
        <f>Résultats!B111</f>
        <v>13.5</v>
      </c>
      <c r="C110" s="369" t="str">
        <f>Résultats!C111</f>
        <v>A</v>
      </c>
      <c r="D110" s="369">
        <f>Résultats!E111</f>
        <v>0</v>
      </c>
      <c r="E110" s="370" t="str">
        <f>Résultats!F111</f>
        <v xml:space="preserve">Dans chaque page web, chaque contenu cryptique (art ASCII, émoticône, syntaxe cryptique) a-t-il une alternative ?</v>
      </c>
      <c r="F110" s="369" t="s">
        <v>15</v>
      </c>
      <c r="G110" s="369"/>
      <c r="H110" s="371"/>
      <c r="I110" s="371"/>
      <c r="J110" s="371"/>
      <c r="K110" s="371"/>
      <c r="L110" s="371"/>
      <c r="M110" s="350"/>
      <c r="N110" s="350"/>
      <c r="O110" s="350"/>
      <c r="P110" s="350"/>
      <c r="Q110" s="350"/>
      <c r="R110" s="350"/>
      <c r="S110" s="350"/>
      <c r="T110" s="350"/>
      <c r="U110" s="350"/>
      <c r="V110" s="350"/>
      <c r="W110" s="350"/>
      <c r="X110" s="350"/>
      <c r="Y110" s="350"/>
      <c r="Z110" s="350"/>
      <c r="AA110" s="350"/>
      <c r="AB110" s="350"/>
      <c r="AC110" s="350"/>
    </row>
    <row r="111" ht="62.25" customHeight="1">
      <c r="A111" s="40"/>
      <c r="B111" s="368" t="str">
        <f>Résultats!B112</f>
        <v>13.6</v>
      </c>
      <c r="C111" s="369" t="str">
        <f>Résultats!C112</f>
        <v>A</v>
      </c>
      <c r="D111" s="369">
        <f>Résultats!E112</f>
        <v>0</v>
      </c>
      <c r="E111" s="370" t="str">
        <f>Résultats!F112</f>
        <v xml:space="preserve">Dans chaque page web, pour chaque contenu cryptique (art ASCII, émoticône, syntaxe cryptique) ayant une alternative, cette alternative est-elle pertinente ?</v>
      </c>
      <c r="F111" s="369" t="s">
        <v>15</v>
      </c>
      <c r="G111" s="369"/>
      <c r="H111" s="371"/>
      <c r="I111" s="371"/>
      <c r="J111" s="371"/>
      <c r="K111" s="371"/>
      <c r="L111" s="371"/>
      <c r="M111" s="350"/>
      <c r="N111" s="350"/>
      <c r="O111" s="350"/>
      <c r="P111" s="350"/>
      <c r="Q111" s="350"/>
      <c r="R111" s="350"/>
      <c r="S111" s="350"/>
      <c r="T111" s="350"/>
      <c r="U111" s="350"/>
      <c r="V111" s="350"/>
      <c r="W111" s="350"/>
      <c r="X111" s="350"/>
      <c r="Y111" s="350"/>
      <c r="Z111" s="350"/>
      <c r="AA111" s="350"/>
      <c r="AB111" s="350"/>
      <c r="AC111" s="350"/>
    </row>
    <row r="112" ht="62.25" customHeight="1">
      <c r="A112" s="40"/>
      <c r="B112" s="368" t="str">
        <f>Résultats!B113</f>
        <v>13.7</v>
      </c>
      <c r="C112" s="369" t="str">
        <f>Résultats!C113</f>
        <v>A</v>
      </c>
      <c r="D112" s="369">
        <f>Résultats!E113</f>
        <v>0</v>
      </c>
      <c r="E112" s="370" t="str">
        <f>Résultats!F113</f>
        <v xml:space="preserve">Dans chaque page web, les changements brusques de luminosité ou les effets de flash sont-ils correctement utilisés ?</v>
      </c>
      <c r="F112" s="369" t="s">
        <v>15</v>
      </c>
      <c r="G112" s="369"/>
      <c r="H112" s="371"/>
      <c r="I112" s="371"/>
      <c r="J112" s="371"/>
      <c r="K112" s="371"/>
      <c r="L112" s="371"/>
      <c r="M112" s="350"/>
      <c r="N112" s="350"/>
      <c r="O112" s="350"/>
      <c r="P112" s="350"/>
      <c r="Q112" s="350"/>
      <c r="R112" s="350"/>
      <c r="S112" s="350"/>
      <c r="T112" s="350"/>
      <c r="U112" s="350"/>
      <c r="V112" s="350"/>
      <c r="W112" s="350"/>
      <c r="X112" s="350"/>
      <c r="Y112" s="350"/>
      <c r="Z112" s="350"/>
      <c r="AA112" s="350"/>
      <c r="AB112" s="350"/>
      <c r="AC112" s="350"/>
    </row>
    <row r="113" ht="62.25" customHeight="1">
      <c r="A113" s="40"/>
      <c r="B113" s="368" t="str">
        <f>Résultats!B114</f>
        <v>13.8</v>
      </c>
      <c r="C113" s="369" t="str">
        <f>Résultats!C114</f>
        <v>A</v>
      </c>
      <c r="D113" s="369">
        <f>Résultats!E114</f>
        <v>0</v>
      </c>
      <c r="E113" s="370" t="str">
        <f>Résultats!F114</f>
        <v xml:space="preserve">Dans chaque page web, chaque contenu en mouvement ou clignotant est-il contrôlable par l’utilisateur ?</v>
      </c>
      <c r="F113" s="369" t="s">
        <v>15</v>
      </c>
      <c r="G113" s="369"/>
      <c r="H113" s="371"/>
      <c r="I113" s="371"/>
      <c r="J113" s="371"/>
      <c r="K113" s="371"/>
      <c r="L113" s="371"/>
      <c r="M113" s="350"/>
      <c r="N113" s="350"/>
      <c r="O113" s="350"/>
      <c r="P113" s="350"/>
      <c r="Q113" s="350"/>
      <c r="R113" s="350"/>
      <c r="S113" s="350"/>
      <c r="T113" s="350"/>
      <c r="U113" s="350"/>
      <c r="V113" s="350"/>
      <c r="W113" s="350"/>
      <c r="X113" s="350"/>
      <c r="Y113" s="350"/>
      <c r="Z113" s="350"/>
      <c r="AA113" s="350"/>
      <c r="AB113" s="350"/>
      <c r="AC113" s="350"/>
    </row>
    <row r="114" ht="62.25" customHeight="1">
      <c r="A114" s="40"/>
      <c r="B114" s="368" t="str">
        <f>Résultats!B115</f>
        <v>13.9</v>
      </c>
      <c r="C114" s="369" t="str">
        <f>Résultats!C115</f>
        <v>AA</v>
      </c>
      <c r="D114" s="369">
        <f>Résultats!E115</f>
        <v>0</v>
      </c>
      <c r="E114" s="370" t="str">
        <f>Résultats!F115</f>
        <v xml:space="preserve">Dans chaque page web, le contenu proposé est-il consultable quelle que soit l’orientation de l’écran (portrait ou paysage) (hors cas particuliers) ?</v>
      </c>
      <c r="F114" s="369" t="s">
        <v>15</v>
      </c>
      <c r="G114" s="369"/>
      <c r="H114" s="371"/>
      <c r="I114" s="371"/>
      <c r="J114" s="371"/>
      <c r="K114" s="371"/>
      <c r="L114" s="371"/>
      <c r="M114" s="350"/>
      <c r="N114" s="350"/>
      <c r="O114" s="350"/>
      <c r="P114" s="350"/>
      <c r="Q114" s="350"/>
      <c r="R114" s="350"/>
      <c r="S114" s="350"/>
      <c r="T114" s="350"/>
      <c r="U114" s="350"/>
      <c r="V114" s="350"/>
      <c r="W114" s="350"/>
      <c r="X114" s="350"/>
      <c r="Y114" s="350"/>
      <c r="Z114" s="350"/>
      <c r="AA114" s="350"/>
      <c r="AB114" s="350"/>
      <c r="AC114" s="350"/>
    </row>
    <row r="115" ht="62.25" customHeight="1">
      <c r="A115" s="40"/>
      <c r="B115" s="368" t="str">
        <f>Résultats!B116</f>
        <v>13.10</v>
      </c>
      <c r="C115" s="369" t="str">
        <f>Résultats!C116</f>
        <v>A</v>
      </c>
      <c r="D115" s="369">
        <f>Résultats!E116</f>
        <v>0</v>
      </c>
      <c r="E115" s="370" t="str">
        <f>Résultats!F116</f>
        <v xml:space="preserve">Dans chaque page web, les fonctionnalités utilisables ou disponibles au moyen d’un geste complexe peuvent-elles être également disponibles au moyen d’un geste simple (hors cas particuliers) ?</v>
      </c>
      <c r="F115" s="369" t="s">
        <v>15</v>
      </c>
      <c r="G115" s="369"/>
      <c r="H115" s="371"/>
      <c r="I115" s="371"/>
      <c r="J115" s="371"/>
      <c r="K115" s="371"/>
      <c r="L115" s="371"/>
      <c r="M115" s="180"/>
      <c r="N115" s="180"/>
      <c r="O115" s="180"/>
      <c r="P115" s="180"/>
      <c r="Q115" s="180"/>
      <c r="R115" s="180"/>
      <c r="S115" s="180"/>
      <c r="T115" s="180"/>
      <c r="U115" s="180"/>
      <c r="V115" s="180"/>
      <c r="W115" s="180"/>
      <c r="X115" s="180"/>
      <c r="Y115" s="180"/>
      <c r="Z115" s="180"/>
      <c r="AA115" s="180"/>
      <c r="AB115" s="180"/>
      <c r="AC115" s="180"/>
    </row>
    <row r="116" ht="59.25" customHeight="1">
      <c r="A116" s="40"/>
      <c r="B116" s="368" t="str">
        <f>Résultats!B117</f>
        <v>13.11</v>
      </c>
      <c r="C116" s="369" t="str">
        <f>Résultats!C117</f>
        <v>A</v>
      </c>
      <c r="D116" s="369">
        <f>Résultats!E117</f>
        <v>0</v>
      </c>
      <c r="E116" s="370" t="str">
        <f>Résultats!F117</f>
        <v xml:space="preserve">Dans chaque page web, les actions déclenchées au moyen d’un dispositif de pointage sur un point unique de l’écran peuvent-elles faire l’objet d’une annulation (hors cas particuliers) ?</v>
      </c>
      <c r="F116" s="369" t="s">
        <v>15</v>
      </c>
      <c r="G116" s="369"/>
      <c r="H116" s="371"/>
      <c r="I116" s="371"/>
      <c r="J116" s="371"/>
      <c r="K116" s="371"/>
      <c r="L116" s="371"/>
      <c r="M116" s="350"/>
      <c r="N116" s="350"/>
      <c r="O116" s="350"/>
      <c r="P116" s="350"/>
      <c r="Q116" s="350"/>
      <c r="R116" s="350"/>
      <c r="S116" s="350"/>
      <c r="T116" s="350"/>
      <c r="U116" s="350"/>
      <c r="V116" s="350"/>
      <c r="W116" s="350"/>
      <c r="X116" s="350"/>
      <c r="Y116" s="350"/>
      <c r="Z116" s="350"/>
      <c r="AA116" s="350"/>
      <c r="AB116" s="350"/>
      <c r="AC116" s="350"/>
    </row>
    <row r="117" ht="59.25" customHeight="1">
      <c r="A117" s="49"/>
      <c r="B117" s="368" t="str">
        <f>Résultats!B118</f>
        <v>13.12</v>
      </c>
      <c r="C117" s="369" t="str">
        <f>Résultats!C118</f>
        <v>A</v>
      </c>
      <c r="D117" s="369">
        <f>Résultats!E118</f>
        <v>0</v>
      </c>
      <c r="E117" s="370" t="str">
        <f>Résultats!F118</f>
        <v xml:space="preserve">Dans chaque page web, les fonctionnalités qui impliquent un mouvement de l’appareil ou vers l’appareil peuvent-elles être satisfaites de manière alternative (hors cas particuliers) ?</v>
      </c>
      <c r="F117" s="369" t="s">
        <v>15</v>
      </c>
      <c r="G117" s="369"/>
      <c r="H117" s="371"/>
      <c r="I117" s="371"/>
      <c r="J117" s="371"/>
      <c r="K117" s="371"/>
      <c r="L117" s="371"/>
      <c r="M117" s="350"/>
      <c r="N117" s="350"/>
      <c r="O117" s="350"/>
      <c r="P117" s="350"/>
      <c r="Q117" s="350"/>
      <c r="R117" s="350"/>
      <c r="S117" s="350"/>
      <c r="T117" s="350"/>
      <c r="U117" s="350"/>
      <c r="V117" s="350"/>
      <c r="W117" s="350"/>
      <c r="X117" s="350"/>
      <c r="Y117" s="350"/>
      <c r="Z117" s="350"/>
      <c r="AA117" s="350"/>
      <c r="AB117" s="350"/>
      <c r="AC117" s="350"/>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BA001E-0001-4FDD-900B-00E200680019}">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12" operator="equal" id="{00E80085-0035-4DB9-AC58-00EB008E00BC}">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25000E-0093-4BB5-814D-00FE00560087}">
            <xm:f>"na"</xm:f>
            <x14:dxf>
              <font/>
              <fill>
                <patternFill patternType="solid">
                  <fgColor rgb="FFFCE8B2"/>
                  <bgColor rgb="FFFCE8B2"/>
                </patternFill>
              </fill>
            </x14:dxf>
          </x14:cfRule>
          <xm:sqref>F4:F10</xm:sqref>
        </x14:conditionalFormatting>
        <x14:conditionalFormatting xmlns:xm="http://schemas.microsoft.com/office/excel/2006/main">
          <x14:cfRule type="cellIs" priority="9" operator="equal" id="{003C00B5-009F-4123-9247-00AD00F600A2}">
            <xm:f>"c"</xm:f>
            <x14:dxf>
              <fill>
                <patternFill patternType="solid">
                  <fgColor rgb="FFB7E1CD"/>
                  <bgColor rgb="FFB7E1CD"/>
                </patternFill>
              </fill>
            </x14:dxf>
          </x14:cfRule>
          <xm:sqref>F11:F117</xm:sqref>
        </x14:conditionalFormatting>
        <x14:conditionalFormatting xmlns:xm="http://schemas.microsoft.com/office/excel/2006/main">
          <x14:cfRule type="cellIs" priority="10" operator="equal" id="{0055009F-002F-4F98-9117-001100970008}">
            <xm:f>"nc"</xm:f>
            <x14:dxf>
              <fill>
                <patternFill patternType="solid">
                  <fgColor rgb="FFF4C7C3"/>
                  <bgColor rgb="FFF4C7C3"/>
                </patternFill>
              </fill>
            </x14:dxf>
          </x14:cfRule>
          <xm:sqref>F11:F117</xm:sqref>
        </x14:conditionalFormatting>
        <x14:conditionalFormatting xmlns:xm="http://schemas.microsoft.com/office/excel/2006/main">
          <x14:cfRule type="cellIs" priority="11" operator="equal" id="{0047005F-006B-40C0-8A71-00E6008B00BD}">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92009C-005E-41F0-B235-0050005D00C2}">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F100B4-00D4-40E9-B53A-001F004A0055}">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5" operator="equal" id="{00B10059-0076-4CF4-A5F0-00D600C5006C}">
            <xm:f>"C"</xm:f>
            <x14:dxf>
              <fill>
                <patternFill patternType="solid">
                  <fgColor rgb="FFB7E1CD"/>
                  <bgColor rgb="FFB7E1CD"/>
                </patternFill>
              </fill>
            </x14:dxf>
          </x14:cfRule>
          <xm:sqref>O4:S4</xm:sqref>
        </x14:conditionalFormatting>
        <x14:conditionalFormatting xmlns:xm="http://schemas.microsoft.com/office/excel/2006/main">
          <x14:cfRule type="cellIs" priority="6" operator="equal" id="{006D0008-0087-44AB-8936-0028003F0001}">
            <xm:f>"NC"</xm:f>
            <x14:dxf>
              <fill>
                <patternFill patternType="solid">
                  <fgColor rgb="FFF4C7C3"/>
                  <bgColor rgb="FFF4C7C3"/>
                </patternFill>
              </fill>
            </x14:dxf>
          </x14:cfRule>
          <xm:sqref>O4:S4</xm:sqref>
        </x14:conditionalFormatting>
        <x14:conditionalFormatting xmlns:xm="http://schemas.microsoft.com/office/excel/2006/main">
          <x14:cfRule type="cellIs" priority="7" operator="equal" id="{000C0067-0080-45B7-AE75-00E4005800E4}">
            <xm:f>"NA"</xm:f>
            <x14:dxf>
              <fill>
                <patternFill patternType="solid">
                  <fgColor rgb="FFFCE8B2"/>
                  <bgColor rgb="FFFCE8B2"/>
                </patternFill>
              </fill>
            </x14:dxf>
          </x14:cfRule>
          <xm:sqref>O4:S4</xm:sqref>
        </x14:conditionalFormatting>
        <x14:conditionalFormatting xmlns:xm="http://schemas.microsoft.com/office/excel/2006/main">
          <x14:cfRule type="cellIs" priority="8" operator="equal" id="{00C700A5-0038-455B-9FFD-0084008700CA}">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F300A4-0025-4CF2-A72F-00CC007C00FE}" type="list" allowBlank="1" errorStyle="stop" imeMode="noControl" operator="between" showDropDown="0" showErrorMessage="1" showInputMessage="0">
          <x14:formula1>
            <xm:f>"nt,na,c"</xm:f>
          </x14:formula1>
          <xm:sqref>F54:F55</xm:sqref>
        </x14:dataValidation>
        <x14:dataValidation xr:uid="{0037007D-00BC-4153-9B2D-00B400CC0065}" type="list" allowBlank="1" errorStyle="stop" imeMode="noControl" operator="between" showDropDown="0" showErrorMessage="1" showInputMessage="0">
          <x14:formula1>
            <xm:f>"nt,na,c,nc"</xm:f>
          </x14:formula1>
          <xm:sqref>F12:F53 F56:F117</xm:sqref>
        </x14:dataValidation>
        <x14:dataValidation xr:uid="{00AC00D7-0074-4DE1-8951-000C00610014}" type="list" allowBlank="1" errorStyle="stop" imeMode="noControl" operator="between" showDropDown="0" showErrorMessage="0" showInputMessage="0">
          <x14:formula1>
            <xm:f>"d"</xm:f>
          </x14:formula1>
          <xm:sqref>G12:G117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filterMode="1">
    <tabColor rgb="FF007891"/>
    <outlinePr applyStyles="0" summaryBelow="0" summaryRight="0" showOutlineSymbols="1"/>
    <pageSetUpPr autoPageBreaks="1" fitToPage="0"/>
  </sheetPr>
  <sheetViews>
    <sheetView topLeftCell="A7" zoomScale="100" workbookViewId="0">
      <selection activeCell="N364" activeCellId="0" sqref="N364"/>
    </sheetView>
  </sheetViews>
  <sheetFormatPr baseColWidth="10" defaultColWidth="14.44140625" defaultRowHeight="15" customHeight="1"/>
  <cols>
    <col customWidth="1" min="1" max="1" width="6.33203125"/>
    <col customWidth="1" min="2" max="2" width="8.33203125"/>
    <col customWidth="1" min="3" max="5" width="6.44140625"/>
    <col customWidth="1" min="6" max="6" width="13.6640625"/>
    <col customWidth="1" min="7" max="7" width="9"/>
    <col customWidth="1" min="8" max="8" width="8.88671875"/>
    <col customWidth="1" min="9" max="9" width="9.6640625"/>
    <col customWidth="1" min="10" max="10" width="14.88671875"/>
    <col customWidth="1" min="11" max="13" width="9.6640625"/>
    <col customWidth="1" min="14" max="14" width="86.44140625"/>
    <col customWidth="1" min="15" max="15" width="35.88671875"/>
    <col customWidth="1" min="16" max="20" width="3.6640625"/>
    <col customWidth="1" min="21" max="21" width="15"/>
    <col customWidth="1" min="22" max="22" width="3.5546875"/>
    <col customWidth="1" min="23" max="23" width="45.33203125"/>
    <col customWidth="1" min="24" max="24" width="9.44140625"/>
    <col customWidth="1" min="25" max="25" width="10.88671875"/>
    <col customWidth="1" min="26" max="26" width="9.6640625"/>
    <col customWidth="1" min="27" max="27" width="11.6640625"/>
    <col customWidth="1" min="28" max="30" width="8.33203125"/>
    <col customWidth="1" hidden="1" min="31" max="56" width="17.33203125"/>
  </cols>
  <sheetData>
    <row r="1" ht="16.5">
      <c r="A1" s="20"/>
      <c r="B1" s="20"/>
      <c r="C1" s="20"/>
      <c r="D1" s="20"/>
      <c r="E1" s="20"/>
      <c r="F1" s="20"/>
      <c r="G1" s="20"/>
      <c r="H1" s="20"/>
      <c r="I1" s="20"/>
      <c r="J1" s="20"/>
      <c r="K1" s="41"/>
      <c r="L1" s="41"/>
      <c r="M1" s="41"/>
      <c r="N1" s="105"/>
      <c r="O1" s="105"/>
      <c r="P1" s="106"/>
      <c r="Q1" s="106"/>
      <c r="R1" s="106"/>
      <c r="S1" s="106"/>
      <c r="T1" s="106"/>
      <c r="U1" s="20"/>
      <c r="V1" s="107" t="s">
        <v>64</v>
      </c>
      <c r="W1" s="108" t="str">
        <f>Paramètres!D2</f>
        <v xml:space="preserve">Sur toutes les pages du site</v>
      </c>
      <c r="X1" s="109">
        <v>3</v>
      </c>
      <c r="Y1" s="109">
        <v>2</v>
      </c>
      <c r="Z1" s="109">
        <v>1</v>
      </c>
      <c r="AA1" s="109">
        <v>1</v>
      </c>
      <c r="AB1" s="110"/>
      <c r="AC1" s="110"/>
      <c r="AD1" s="11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row>
    <row r="2" ht="16.5">
      <c r="A2" s="20"/>
      <c r="B2" s="20"/>
      <c r="C2" s="20"/>
      <c r="D2" s="20"/>
      <c r="E2" s="20"/>
      <c r="F2" s="20"/>
      <c r="G2" s="20"/>
      <c r="H2" s="20"/>
      <c r="I2" s="20"/>
      <c r="J2" s="20"/>
      <c r="K2" s="41"/>
      <c r="L2" s="41"/>
      <c r="M2" s="41"/>
      <c r="N2" s="105"/>
      <c r="O2" s="105"/>
      <c r="P2" s="106"/>
      <c r="Q2" s="106"/>
      <c r="R2" s="106"/>
      <c r="S2" s="106"/>
      <c r="T2" s="106"/>
      <c r="U2" s="20"/>
      <c r="V2" s="111"/>
      <c r="W2" s="108" t="str">
        <f>Paramètres!D3</f>
        <v xml:space="preserve">Sur plusieurs pages de l'échantillon</v>
      </c>
      <c r="X2" s="109">
        <v>3</v>
      </c>
      <c r="Y2" s="109">
        <v>2</v>
      </c>
      <c r="Z2" s="109">
        <v>1</v>
      </c>
      <c r="AA2" s="109">
        <v>1</v>
      </c>
      <c r="AB2" s="110"/>
      <c r="AC2" s="110"/>
      <c r="AD2" s="11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row>
    <row r="3" ht="16.5">
      <c r="A3" s="20"/>
      <c r="B3" s="20"/>
      <c r="C3" s="20"/>
      <c r="D3" s="20"/>
      <c r="E3" s="20"/>
      <c r="F3" s="20"/>
      <c r="G3" s="20"/>
      <c r="H3" s="20"/>
      <c r="I3" s="20"/>
      <c r="J3" s="20"/>
      <c r="K3" s="41"/>
      <c r="L3" s="41"/>
      <c r="M3" s="41"/>
      <c r="N3" s="105"/>
      <c r="O3" s="105"/>
      <c r="P3" s="106"/>
      <c r="Q3" s="106"/>
      <c r="R3" s="106"/>
      <c r="S3" s="106"/>
      <c r="T3" s="106"/>
      <c r="U3" s="20"/>
      <c r="V3" s="111"/>
      <c r="W3" s="108" t="str">
        <f>Paramètres!D4</f>
        <v xml:space="preserve">Plusieurs fois sur cette page uniquement</v>
      </c>
      <c r="X3" s="109">
        <v>4</v>
      </c>
      <c r="Y3" s="109">
        <v>3</v>
      </c>
      <c r="Z3" s="109">
        <v>2</v>
      </c>
      <c r="AA3" s="109">
        <v>1</v>
      </c>
      <c r="AB3" s="110"/>
      <c r="AC3" s="110"/>
      <c r="AD3" s="11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row>
    <row r="4" ht="29.25" customHeight="1">
      <c r="A4" s="20"/>
      <c r="B4" s="20"/>
      <c r="C4" s="20"/>
      <c r="D4" s="20"/>
      <c r="E4" s="20"/>
      <c r="F4" s="20"/>
      <c r="G4" s="20"/>
      <c r="H4" s="20"/>
      <c r="I4" s="20"/>
      <c r="J4" s="20"/>
      <c r="K4" s="41"/>
      <c r="L4" s="41"/>
      <c r="M4" s="41"/>
      <c r="N4" s="105"/>
      <c r="O4" s="105"/>
      <c r="P4" s="106"/>
      <c r="Q4" s="106"/>
      <c r="R4" s="106"/>
      <c r="S4" s="106"/>
      <c r="T4" s="106"/>
      <c r="U4" s="20"/>
      <c r="V4" s="112"/>
      <c r="W4" s="113" t="str">
        <f>Paramètres!D5</f>
        <v xml:space="preserve">Une seule fois dans la page</v>
      </c>
      <c r="X4" s="109">
        <v>4</v>
      </c>
      <c r="Y4" s="109">
        <v>4</v>
      </c>
      <c r="Z4" s="109">
        <v>3</v>
      </c>
      <c r="AA4" s="109">
        <v>1</v>
      </c>
      <c r="AB4" s="110"/>
      <c r="AC4" s="110"/>
      <c r="AD4" s="11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row>
    <row r="5" ht="16.5">
      <c r="A5" s="20"/>
      <c r="B5" s="20"/>
      <c r="C5" s="20"/>
      <c r="D5" s="20"/>
      <c r="E5" s="20"/>
      <c r="F5" s="20"/>
      <c r="G5" s="20"/>
      <c r="H5" s="20"/>
      <c r="I5" s="20"/>
      <c r="J5" s="20"/>
      <c r="K5" s="41"/>
      <c r="L5" s="41"/>
      <c r="M5" s="41"/>
      <c r="N5" s="105"/>
      <c r="O5" s="105"/>
      <c r="P5" s="106"/>
      <c r="Q5" s="106"/>
      <c r="R5" s="106"/>
      <c r="S5" s="106"/>
      <c r="T5" s="106"/>
      <c r="U5" s="20"/>
      <c r="V5" s="114"/>
      <c r="W5" s="115"/>
      <c r="X5" s="116" t="str">
        <f>Paramètres!A5</f>
        <v>Mineure</v>
      </c>
      <c r="Y5" s="109" t="str">
        <f>Paramètres!A4</f>
        <v>Moyenne</v>
      </c>
      <c r="Z5" s="109" t="str">
        <f>Paramètres!A3</f>
        <v>Majeure</v>
      </c>
      <c r="AA5" s="109" t="str">
        <f>Paramètres!A2</f>
        <v>Bloquante</v>
      </c>
      <c r="AB5" s="110"/>
      <c r="AC5" s="110"/>
      <c r="AD5" s="11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row>
    <row r="6" ht="63" customHeight="1">
      <c r="A6" s="20"/>
      <c r="B6" s="20"/>
      <c r="C6" s="20"/>
      <c r="D6" s="20"/>
      <c r="E6" s="20"/>
      <c r="F6" s="20"/>
      <c r="G6" s="20"/>
      <c r="H6" s="20"/>
      <c r="I6" s="20"/>
      <c r="J6" s="20"/>
      <c r="K6" s="41"/>
      <c r="L6" s="41"/>
      <c r="M6" s="41"/>
      <c r="N6" s="105"/>
      <c r="O6" s="105"/>
      <c r="P6" s="117" t="s">
        <v>65</v>
      </c>
      <c r="Q6" s="118"/>
      <c r="R6" s="118"/>
      <c r="S6" s="118"/>
      <c r="T6" s="119"/>
      <c r="U6" s="25"/>
      <c r="V6" s="120"/>
      <c r="W6" s="121"/>
      <c r="X6" s="122" t="s">
        <v>66</v>
      </c>
      <c r="Y6" s="123"/>
      <c r="Z6" s="123"/>
      <c r="AA6" s="124"/>
      <c r="AB6" s="110"/>
      <c r="AC6" s="110"/>
      <c r="AD6" s="11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row>
    <row r="7" ht="142.5" customHeight="1">
      <c r="A7" s="125" t="s">
        <v>67</v>
      </c>
      <c r="B7" s="125" t="s">
        <v>68</v>
      </c>
      <c r="C7" s="126" t="s">
        <v>69</v>
      </c>
      <c r="D7" s="127" t="str">
        <f>BaseDeCalcul!AJ1</f>
        <v>Résultat</v>
      </c>
      <c r="E7" s="127" t="s">
        <v>70</v>
      </c>
      <c r="F7" s="127" t="s">
        <v>27</v>
      </c>
      <c r="G7" s="127" t="s">
        <v>71</v>
      </c>
      <c r="H7" s="128" t="s">
        <v>72</v>
      </c>
      <c r="I7" s="127" t="s">
        <v>66</v>
      </c>
      <c r="J7" s="128" t="s">
        <v>73</v>
      </c>
      <c r="K7" s="128" t="s">
        <v>74</v>
      </c>
      <c r="L7" s="128" t="s">
        <v>75</v>
      </c>
      <c r="M7" s="128" t="s">
        <v>76</v>
      </c>
      <c r="N7" s="129" t="s">
        <v>77</v>
      </c>
      <c r="O7" s="129" t="s">
        <v>78</v>
      </c>
      <c r="P7" s="128" t="s">
        <v>79</v>
      </c>
      <c r="Q7" s="128" t="s">
        <v>80</v>
      </c>
      <c r="R7" s="128" t="s">
        <v>81</v>
      </c>
      <c r="S7" s="128" t="s">
        <v>82</v>
      </c>
      <c r="T7" s="128" t="s">
        <v>83</v>
      </c>
      <c r="U7" s="130" t="s">
        <v>84</v>
      </c>
      <c r="V7" s="20"/>
      <c r="W7" s="131"/>
      <c r="X7" s="25"/>
      <c r="Y7" s="25"/>
      <c r="Z7" s="25"/>
      <c r="AA7" s="25"/>
      <c r="AB7" s="25"/>
      <c r="AC7" s="25"/>
      <c r="AD7" s="25"/>
      <c r="AE7" s="132" t="s">
        <v>33</v>
      </c>
      <c r="AF7" s="132"/>
      <c r="AG7" s="132" t="s">
        <v>33</v>
      </c>
      <c r="AH7" s="132" t="s">
        <v>36</v>
      </c>
      <c r="AI7" s="132" t="s">
        <v>39</v>
      </c>
      <c r="AJ7" s="132" t="s">
        <v>42</v>
      </c>
      <c r="AK7" s="132" t="s">
        <v>43</v>
      </c>
      <c r="AL7" s="132" t="s">
        <v>44</v>
      </c>
      <c r="AM7" s="132" t="s">
        <v>45</v>
      </c>
      <c r="AN7" s="132" t="s">
        <v>46</v>
      </c>
      <c r="AO7" s="132" t="s">
        <v>47</v>
      </c>
      <c r="AP7" s="132" t="s">
        <v>48</v>
      </c>
      <c r="AQ7" s="132" t="s">
        <v>49</v>
      </c>
      <c r="AR7" s="132" t="s">
        <v>50</v>
      </c>
      <c r="AS7" s="132" t="s">
        <v>51</v>
      </c>
      <c r="AT7" s="132" t="s">
        <v>52</v>
      </c>
      <c r="AU7" s="132" t="s">
        <v>53</v>
      </c>
      <c r="AV7" s="132" t="s">
        <v>54</v>
      </c>
      <c r="AW7" s="132" t="s">
        <v>55</v>
      </c>
      <c r="AX7" s="132" t="s">
        <v>56</v>
      </c>
      <c r="AY7" s="132" t="s">
        <v>57</v>
      </c>
      <c r="AZ7" s="132" t="s">
        <v>58</v>
      </c>
      <c r="BA7" s="132" t="s">
        <v>59</v>
      </c>
      <c r="BB7" s="132" t="s">
        <v>60</v>
      </c>
      <c r="BC7" s="132" t="s">
        <v>61</v>
      </c>
      <c r="BD7" s="132" t="s">
        <v>62</v>
      </c>
    </row>
    <row r="8" ht="60.600000000000001" hidden="1" customHeight="1">
      <c r="A8" s="133" t="s">
        <v>85</v>
      </c>
      <c r="B8" s="134">
        <v>12</v>
      </c>
      <c r="C8" s="135" t="str">
        <f t="shared" ref="C8:C71" ca="1" si="1">IF(INDIRECT($E8 &amp; "!B" &amp; $B8)=0,"",INDIRECT($E8 &amp; "!B" &amp; $B8))</f>
        <v>1.1</v>
      </c>
      <c r="D8" s="135" t="str">
        <f t="shared" ref="D8:D71" ca="1" si="2">IF(INDIRECT($E8 &amp; "!F" &amp; $B8)=0,"",INDIRECT($E8 &amp; "!F" &amp; $B8))</f>
        <v>na</v>
      </c>
      <c r="E8" s="135" t="s">
        <v>30</v>
      </c>
      <c r="F8" s="136" t="str">
        <f t="shared" ref="F8:F71" ca="1" si="3">HYPERLINK(INDIRECT($E8 &amp; "!C3"))</f>
        <v>https://elections.larochelle.fr/</v>
      </c>
      <c r="G8" s="135" t="str">
        <f t="shared" ref="G8:G71" ca="1" si="4">IF(INDIRECT($E8 &amp; "!C" &amp; $B8)=0,"",INDIRECT($E8 &amp; "!C" &amp; $B8))</f>
        <v>A</v>
      </c>
      <c r="H8" s="135" t="str">
        <f t="shared" ref="H8:H71" ca="1" si="5">IF(INDIRECT($E8 &amp; "!D" &amp; $B8)=0,"",INDIRECT($E8 &amp; "!D" &amp; $B8))</f>
        <v>x</v>
      </c>
      <c r="I8" s="135" t="str">
        <f t="shared" ref="I8:I71" ca="1" si="6">IF(INDIRECT($E8 &amp; "!H" &amp; $B8)=0,"",INDIRECT($E8 &amp; "!H" &amp; $B8))</f>
        <v/>
      </c>
      <c r="J8" s="137" t="str">
        <f t="shared" ref="J8:J71" ca="1" si="7">IF(INDIRECT($E8 &amp; "!I" &amp; $B8)=0,"",INDIRECT($E8 &amp; "!I" &amp; $B8))</f>
        <v/>
      </c>
      <c r="K8" s="138" t="str">
        <f t="shared" ref="K8:K71" ca="1" si="8">IFERROR(VLOOKUP($J8,$W$1:$AA$4,(MATCH($I8,$X$5:$AA$5,0))+1,FALSE), "")</f>
        <v/>
      </c>
      <c r="L8" s="138"/>
      <c r="M8" s="138">
        <f t="shared" ref="M8:M71" ca="1" si="9">COUNTIFS($C$7:$C$431, $C8, $D$7:$D$431, "nc")</f>
        <v>0</v>
      </c>
      <c r="N8" s="139" t="str">
        <f t="shared" ref="N8:N71" ca="1" si="10">IF(INDIRECT($E8 &amp; "!J" &amp; $B8)=0,"",INDIRECT($E8 &amp; "!J" &amp; $B8))</f>
        <v/>
      </c>
      <c r="O8" s="139"/>
      <c r="P8" s="140"/>
      <c r="Q8" s="140"/>
      <c r="R8" s="140"/>
      <c r="S8" s="140"/>
      <c r="T8" s="140"/>
      <c r="U8" s="141">
        <f t="shared" ref="U8:U71" si="11">SUM($P8:$T8)</f>
        <v>0</v>
      </c>
      <c r="V8" s="142"/>
      <c r="W8" s="20"/>
      <c r="X8" s="41"/>
      <c r="Y8" s="41"/>
      <c r="Z8" s="41"/>
      <c r="AA8" s="41"/>
      <c r="AB8" s="41"/>
      <c r="AC8" s="41"/>
      <c r="AD8" s="41"/>
      <c r="AE8" s="143"/>
      <c r="AF8" s="143"/>
      <c r="AG8" s="143"/>
      <c r="AH8" s="143"/>
      <c r="AI8" s="143"/>
      <c r="AJ8" s="143"/>
      <c r="AK8" s="143"/>
      <c r="AL8" s="143"/>
      <c r="AM8" s="143"/>
      <c r="AN8" s="143"/>
      <c r="AO8" s="143"/>
      <c r="AP8" s="143"/>
      <c r="AQ8" s="143"/>
      <c r="AR8" s="143"/>
      <c r="AS8" s="143"/>
      <c r="AT8" s="143"/>
      <c r="AU8" s="143"/>
      <c r="AV8" s="143"/>
      <c r="AW8" s="143"/>
      <c r="AX8" s="143"/>
      <c r="AY8" s="143"/>
      <c r="AZ8" s="143"/>
      <c r="BA8" s="143"/>
      <c r="BB8" s="143"/>
      <c r="BC8" s="143"/>
      <c r="BD8" s="143"/>
    </row>
    <row r="9" ht="15" hidden="1" customHeight="1">
      <c r="A9" s="144"/>
      <c r="B9" s="134">
        <v>12</v>
      </c>
      <c r="C9" s="135" t="str">
        <f t="shared" ca="1" si="1"/>
        <v>1.1</v>
      </c>
      <c r="D9" s="135" t="str">
        <f t="shared" ca="1" si="2"/>
        <v>na</v>
      </c>
      <c r="E9" s="135" t="s">
        <v>33</v>
      </c>
      <c r="F9" s="136" t="str">
        <f t="shared" ca="1" si="3"/>
        <v>https://elections.larochelle.fr/resultats-2024-europeennes</v>
      </c>
      <c r="G9" s="135" t="str">
        <f t="shared" ca="1" si="4"/>
        <v>A</v>
      </c>
      <c r="H9" s="135" t="str">
        <f t="shared" ca="1" si="5"/>
        <v>x</v>
      </c>
      <c r="I9" s="135" t="str">
        <f t="shared" ca="1" si="6"/>
        <v/>
      </c>
      <c r="J9" s="137" t="str">
        <f t="shared" ca="1" si="7"/>
        <v/>
      </c>
      <c r="K9" s="138" t="str">
        <f t="shared" ca="1" si="8"/>
        <v/>
      </c>
      <c r="L9" s="138"/>
      <c r="M9" s="138">
        <f t="shared" ca="1" si="9"/>
        <v>0</v>
      </c>
      <c r="N9" s="139" t="str">
        <f t="shared" ca="1" si="10"/>
        <v/>
      </c>
      <c r="O9" s="139"/>
      <c r="P9" s="140"/>
      <c r="Q9" s="140"/>
      <c r="R9" s="140"/>
      <c r="S9" s="140"/>
      <c r="T9" s="140"/>
      <c r="U9" s="141">
        <f t="shared" si="11"/>
        <v>0</v>
      </c>
    </row>
    <row r="10" ht="15" hidden="1" customHeight="1">
      <c r="A10" s="144"/>
      <c r="B10" s="134">
        <v>12</v>
      </c>
      <c r="C10" s="135" t="str">
        <f t="shared" ca="1" si="1"/>
        <v>1.1</v>
      </c>
      <c r="D10" s="135" t="str">
        <f t="shared" ca="1" si="2"/>
        <v>na</v>
      </c>
      <c r="E10" s="135" t="s">
        <v>36</v>
      </c>
      <c r="F10" s="136" t="str">
        <f t="shared" ca="1" si="3"/>
        <v>https://elections.larochelle.fr/mentions-legales</v>
      </c>
      <c r="G10" s="135" t="str">
        <f t="shared" ca="1" si="4"/>
        <v>A</v>
      </c>
      <c r="H10" s="135" t="str">
        <f t="shared" ca="1" si="5"/>
        <v>x</v>
      </c>
      <c r="I10" s="135" t="str">
        <f t="shared" ca="1" si="6"/>
        <v/>
      </c>
      <c r="J10" s="137" t="str">
        <f t="shared" ca="1" si="7"/>
        <v/>
      </c>
      <c r="K10" s="138" t="str">
        <f t="shared" ca="1" si="8"/>
        <v/>
      </c>
      <c r="L10" s="138"/>
      <c r="M10" s="138">
        <f t="shared" ca="1" si="9"/>
        <v>0</v>
      </c>
      <c r="N10" s="139" t="str">
        <f t="shared" ca="1" si="10"/>
        <v/>
      </c>
      <c r="O10" s="139"/>
      <c r="P10" s="140"/>
      <c r="Q10" s="140"/>
      <c r="R10" s="140"/>
      <c r="S10" s="140"/>
      <c r="T10" s="140"/>
      <c r="U10" s="141">
        <f t="shared" si="11"/>
        <v>0</v>
      </c>
    </row>
    <row r="11" ht="15" hidden="1" customHeight="1">
      <c r="A11" s="144"/>
      <c r="B11" s="134">
        <v>12</v>
      </c>
      <c r="C11" s="135" t="str">
        <f t="shared" ca="1" si="1"/>
        <v>1.1</v>
      </c>
      <c r="D11" s="135" t="str">
        <f t="shared" ca="1" si="2"/>
        <v>na</v>
      </c>
      <c r="E11" s="135" t="s">
        <v>39</v>
      </c>
      <c r="F11" s="136" t="str">
        <f t="shared" ca="1" si="3"/>
        <v>https://accessibilite.larochelle.fr/la-rochelle-elections/#conformity</v>
      </c>
      <c r="G11" s="135" t="str">
        <f t="shared" ca="1" si="4"/>
        <v>A</v>
      </c>
      <c r="H11" s="135" t="str">
        <f t="shared" ca="1" si="5"/>
        <v>x</v>
      </c>
      <c r="I11" s="135" t="str">
        <f t="shared" ca="1" si="6"/>
        <v/>
      </c>
      <c r="J11" s="137" t="str">
        <f t="shared" ca="1" si="7"/>
        <v/>
      </c>
      <c r="K11" s="138" t="str">
        <f t="shared" ca="1" si="8"/>
        <v/>
      </c>
      <c r="L11" s="138"/>
      <c r="M11" s="138">
        <f t="shared" ca="1" si="9"/>
        <v>0</v>
      </c>
      <c r="N11" s="139" t="str">
        <f t="shared" ca="1" si="10"/>
        <v/>
      </c>
      <c r="O11" s="139"/>
      <c r="P11" s="140"/>
      <c r="Q11" s="140"/>
      <c r="R11" s="140"/>
      <c r="S11" s="140"/>
      <c r="T11" s="140"/>
      <c r="U11" s="141">
        <f t="shared" si="11"/>
        <v>0</v>
      </c>
    </row>
    <row r="12" ht="15" hidden="1" customHeight="1">
      <c r="A12" s="144"/>
      <c r="B12" s="134">
        <v>13</v>
      </c>
      <c r="C12" s="135" t="str">
        <f t="shared" ca="1" si="1"/>
        <v>1.2</v>
      </c>
      <c r="D12" s="135" t="str">
        <f t="shared" ca="1" si="2"/>
        <v>na</v>
      </c>
      <c r="E12" s="135" t="s">
        <v>30</v>
      </c>
      <c r="F12" s="136" t="str">
        <f t="shared" ca="1" si="3"/>
        <v>https://elections.larochelle.fr/</v>
      </c>
      <c r="G12" s="135" t="str">
        <f t="shared" ca="1" si="4"/>
        <v>A</v>
      </c>
      <c r="H12" s="135" t="str">
        <f t="shared" ca="1" si="5"/>
        <v/>
      </c>
      <c r="I12" s="135" t="str">
        <f t="shared" ca="1" si="6"/>
        <v/>
      </c>
      <c r="J12" s="137" t="str">
        <f t="shared" ca="1" si="7"/>
        <v/>
      </c>
      <c r="K12" s="138" t="str">
        <f t="shared" ca="1" si="8"/>
        <v/>
      </c>
      <c r="L12" s="138"/>
      <c r="M12" s="138">
        <f t="shared" ca="1" si="9"/>
        <v>0</v>
      </c>
      <c r="N12" s="139" t="str">
        <f t="shared" ca="1" si="10"/>
        <v/>
      </c>
      <c r="O12" s="139"/>
      <c r="P12" s="140"/>
      <c r="Q12" s="140"/>
      <c r="R12" s="140"/>
      <c r="S12" s="140"/>
      <c r="T12" s="140"/>
      <c r="U12" s="141">
        <f t="shared" si="11"/>
        <v>0</v>
      </c>
    </row>
    <row r="13" ht="15" hidden="1" customHeight="1">
      <c r="A13" s="144"/>
      <c r="B13" s="134">
        <v>13</v>
      </c>
      <c r="C13" s="135" t="str">
        <f t="shared" ca="1" si="1"/>
        <v>1.2</v>
      </c>
      <c r="D13" s="135" t="str">
        <f t="shared" ca="1" si="2"/>
        <v>na</v>
      </c>
      <c r="E13" s="135" t="s">
        <v>33</v>
      </c>
      <c r="F13" s="136" t="str">
        <f t="shared" ca="1" si="3"/>
        <v>https://elections.larochelle.fr/resultats-2024-europeennes</v>
      </c>
      <c r="G13" s="135" t="str">
        <f t="shared" ca="1" si="4"/>
        <v>A</v>
      </c>
      <c r="H13" s="135" t="str">
        <f t="shared" ca="1" si="5"/>
        <v/>
      </c>
      <c r="I13" s="135" t="str">
        <f t="shared" ca="1" si="6"/>
        <v/>
      </c>
      <c r="J13" s="137" t="str">
        <f t="shared" ca="1" si="7"/>
        <v/>
      </c>
      <c r="K13" s="138" t="str">
        <f t="shared" ca="1" si="8"/>
        <v/>
      </c>
      <c r="L13" s="138"/>
      <c r="M13" s="138">
        <f t="shared" ca="1" si="9"/>
        <v>0</v>
      </c>
      <c r="N13" s="139" t="str">
        <f t="shared" ca="1" si="10"/>
        <v/>
      </c>
      <c r="O13" s="139"/>
      <c r="P13" s="140"/>
      <c r="Q13" s="140"/>
      <c r="R13" s="140"/>
      <c r="S13" s="140"/>
      <c r="T13" s="140"/>
      <c r="U13" s="141">
        <f t="shared" si="11"/>
        <v>0</v>
      </c>
    </row>
    <row r="14" ht="15" hidden="1" customHeight="1">
      <c r="A14" s="144"/>
      <c r="B14" s="134">
        <v>13</v>
      </c>
      <c r="C14" s="135" t="str">
        <f t="shared" ca="1" si="1"/>
        <v>1.2</v>
      </c>
      <c r="D14" s="135" t="str">
        <f t="shared" ca="1" si="2"/>
        <v>na</v>
      </c>
      <c r="E14" s="135" t="s">
        <v>36</v>
      </c>
      <c r="F14" s="136" t="str">
        <f t="shared" ca="1" si="3"/>
        <v>https://elections.larochelle.fr/mentions-legales</v>
      </c>
      <c r="G14" s="135" t="str">
        <f t="shared" ca="1" si="4"/>
        <v>A</v>
      </c>
      <c r="H14" s="135" t="str">
        <f t="shared" ca="1" si="5"/>
        <v/>
      </c>
      <c r="I14" s="135" t="str">
        <f t="shared" ca="1" si="6"/>
        <v/>
      </c>
      <c r="J14" s="137" t="str">
        <f t="shared" ca="1" si="7"/>
        <v/>
      </c>
      <c r="K14" s="138" t="str">
        <f t="shared" ca="1" si="8"/>
        <v/>
      </c>
      <c r="L14" s="138"/>
      <c r="M14" s="138">
        <f t="shared" ca="1" si="9"/>
        <v>0</v>
      </c>
      <c r="N14" s="139" t="str">
        <f t="shared" ca="1" si="10"/>
        <v/>
      </c>
      <c r="O14" s="139"/>
      <c r="P14" s="140"/>
      <c r="Q14" s="140"/>
      <c r="R14" s="140"/>
      <c r="S14" s="140"/>
      <c r="T14" s="140"/>
      <c r="U14" s="141">
        <f t="shared" si="11"/>
        <v>0</v>
      </c>
    </row>
    <row r="15" ht="15" hidden="1" customHeight="1">
      <c r="A15" s="144"/>
      <c r="B15" s="134">
        <v>13</v>
      </c>
      <c r="C15" s="135" t="str">
        <f t="shared" ca="1" si="1"/>
        <v>1.2</v>
      </c>
      <c r="D15" s="135" t="str">
        <f t="shared" ca="1" si="2"/>
        <v>c</v>
      </c>
      <c r="E15" s="135" t="s">
        <v>39</v>
      </c>
      <c r="F15" s="136" t="str">
        <f t="shared" ca="1" si="3"/>
        <v>https://accessibilite.larochelle.fr/la-rochelle-elections/#conformity</v>
      </c>
      <c r="G15" s="135" t="str">
        <f t="shared" ca="1" si="4"/>
        <v>A</v>
      </c>
      <c r="H15" s="135" t="str">
        <f t="shared" ca="1" si="5"/>
        <v/>
      </c>
      <c r="I15" s="135" t="str">
        <f t="shared" ca="1" si="6"/>
        <v/>
      </c>
      <c r="J15" s="137" t="str">
        <f t="shared" ca="1" si="7"/>
        <v/>
      </c>
      <c r="K15" s="138" t="str">
        <f t="shared" ca="1" si="8"/>
        <v/>
      </c>
      <c r="L15" s="138"/>
      <c r="M15" s="138">
        <f t="shared" ca="1" si="9"/>
        <v>0</v>
      </c>
      <c r="N15" s="139" t="str">
        <f t="shared" ca="1" si="10"/>
        <v/>
      </c>
      <c r="O15" s="139"/>
      <c r="P15" s="140"/>
      <c r="Q15" s="140"/>
      <c r="R15" s="140"/>
      <c r="S15" s="140"/>
      <c r="T15" s="140"/>
      <c r="U15" s="141">
        <f t="shared" si="11"/>
        <v>0</v>
      </c>
    </row>
    <row r="16" ht="15" hidden="1" customHeight="1">
      <c r="A16" s="144"/>
      <c r="B16" s="134">
        <v>14</v>
      </c>
      <c r="C16" s="135" t="str">
        <f t="shared" ca="1" si="1"/>
        <v>1.3</v>
      </c>
      <c r="D16" s="135" t="str">
        <f t="shared" ca="1" si="2"/>
        <v>na</v>
      </c>
      <c r="E16" s="135" t="s">
        <v>30</v>
      </c>
      <c r="F16" s="136" t="str">
        <f t="shared" ca="1" si="3"/>
        <v>https://elections.larochelle.fr/</v>
      </c>
      <c r="G16" s="135" t="str">
        <f t="shared" ca="1" si="4"/>
        <v>A</v>
      </c>
      <c r="H16" s="135" t="str">
        <f t="shared" ca="1" si="5"/>
        <v/>
      </c>
      <c r="I16" s="135" t="str">
        <f t="shared" ca="1" si="6"/>
        <v/>
      </c>
      <c r="J16" s="137" t="str">
        <f t="shared" ca="1" si="7"/>
        <v/>
      </c>
      <c r="K16" s="138" t="str">
        <f t="shared" ca="1" si="8"/>
        <v/>
      </c>
      <c r="L16" s="138"/>
      <c r="M16" s="138">
        <f t="shared" ca="1" si="9"/>
        <v>0</v>
      </c>
      <c r="N16" s="139" t="str">
        <f t="shared" ca="1" si="10"/>
        <v/>
      </c>
      <c r="O16" s="139"/>
      <c r="P16" s="140"/>
      <c r="Q16" s="140"/>
      <c r="R16" s="140"/>
      <c r="S16" s="140"/>
      <c r="T16" s="140"/>
      <c r="U16" s="141">
        <f t="shared" si="11"/>
        <v>0</v>
      </c>
    </row>
    <row r="17" ht="15" hidden="1" customHeight="1">
      <c r="A17" s="144"/>
      <c r="B17" s="134">
        <v>14</v>
      </c>
      <c r="C17" s="135" t="str">
        <f t="shared" ca="1" si="1"/>
        <v>1.3</v>
      </c>
      <c r="D17" s="135" t="str">
        <f t="shared" ca="1" si="2"/>
        <v>na</v>
      </c>
      <c r="E17" s="135" t="s">
        <v>33</v>
      </c>
      <c r="F17" s="136" t="str">
        <f t="shared" ca="1" si="3"/>
        <v>https://elections.larochelle.fr/resultats-2024-europeennes</v>
      </c>
      <c r="G17" s="135" t="str">
        <f t="shared" ca="1" si="4"/>
        <v>A</v>
      </c>
      <c r="H17" s="135" t="str">
        <f t="shared" ca="1" si="5"/>
        <v/>
      </c>
      <c r="I17" s="135" t="str">
        <f t="shared" ca="1" si="6"/>
        <v/>
      </c>
      <c r="J17" s="137" t="str">
        <f t="shared" ca="1" si="7"/>
        <v/>
      </c>
      <c r="K17" s="138" t="str">
        <f t="shared" ca="1" si="8"/>
        <v/>
      </c>
      <c r="L17" s="138"/>
      <c r="M17" s="138">
        <f t="shared" ca="1" si="9"/>
        <v>0</v>
      </c>
      <c r="N17" s="139" t="str">
        <f t="shared" ca="1" si="10"/>
        <v/>
      </c>
      <c r="O17" s="139"/>
      <c r="P17" s="140"/>
      <c r="Q17" s="140"/>
      <c r="R17" s="140"/>
      <c r="S17" s="140"/>
      <c r="T17" s="140"/>
      <c r="U17" s="141">
        <f t="shared" si="11"/>
        <v>0</v>
      </c>
    </row>
    <row r="18" ht="15" hidden="1" customHeight="1">
      <c r="A18" s="144"/>
      <c r="B18" s="134">
        <v>14</v>
      </c>
      <c r="C18" s="135" t="str">
        <f t="shared" ca="1" si="1"/>
        <v>1.3</v>
      </c>
      <c r="D18" s="135" t="str">
        <f t="shared" ca="1" si="2"/>
        <v>na</v>
      </c>
      <c r="E18" s="135" t="s">
        <v>36</v>
      </c>
      <c r="F18" s="136" t="str">
        <f t="shared" ca="1" si="3"/>
        <v>https://elections.larochelle.fr/mentions-legales</v>
      </c>
      <c r="G18" s="135" t="str">
        <f t="shared" ca="1" si="4"/>
        <v>A</v>
      </c>
      <c r="H18" s="135" t="str">
        <f t="shared" ca="1" si="5"/>
        <v/>
      </c>
      <c r="I18" s="135" t="str">
        <f t="shared" ca="1" si="6"/>
        <v/>
      </c>
      <c r="J18" s="137" t="str">
        <f t="shared" ca="1" si="7"/>
        <v/>
      </c>
      <c r="K18" s="138" t="str">
        <f t="shared" ca="1" si="8"/>
        <v/>
      </c>
      <c r="L18" s="138"/>
      <c r="M18" s="138">
        <f t="shared" ca="1" si="9"/>
        <v>0</v>
      </c>
      <c r="N18" s="139" t="str">
        <f t="shared" ca="1" si="10"/>
        <v/>
      </c>
      <c r="O18" s="139"/>
      <c r="P18" s="140"/>
      <c r="Q18" s="140"/>
      <c r="R18" s="140"/>
      <c r="S18" s="140"/>
      <c r="T18" s="140"/>
      <c r="U18" s="141">
        <f t="shared" si="11"/>
        <v>0</v>
      </c>
    </row>
    <row r="19" ht="15" hidden="1" customHeight="1">
      <c r="A19" s="144"/>
      <c r="B19" s="134">
        <v>14</v>
      </c>
      <c r="C19" s="135" t="str">
        <f t="shared" ca="1" si="1"/>
        <v>1.3</v>
      </c>
      <c r="D19" s="135" t="str">
        <f t="shared" ca="1" si="2"/>
        <v>na</v>
      </c>
      <c r="E19" s="135" t="s">
        <v>39</v>
      </c>
      <c r="F19" s="136" t="str">
        <f t="shared" ca="1" si="3"/>
        <v>https://accessibilite.larochelle.fr/la-rochelle-elections/#conformity</v>
      </c>
      <c r="G19" s="135" t="str">
        <f t="shared" ca="1" si="4"/>
        <v>A</v>
      </c>
      <c r="H19" s="135" t="str">
        <f t="shared" ca="1" si="5"/>
        <v/>
      </c>
      <c r="I19" s="135" t="str">
        <f t="shared" ca="1" si="6"/>
        <v/>
      </c>
      <c r="J19" s="137" t="str">
        <f t="shared" ca="1" si="7"/>
        <v/>
      </c>
      <c r="K19" s="138" t="str">
        <f t="shared" ca="1" si="8"/>
        <v/>
      </c>
      <c r="L19" s="138"/>
      <c r="M19" s="138">
        <f t="shared" ca="1" si="9"/>
        <v>0</v>
      </c>
      <c r="N19" s="139" t="str">
        <f t="shared" ca="1" si="10"/>
        <v/>
      </c>
      <c r="O19" s="139"/>
      <c r="P19" s="140"/>
      <c r="Q19" s="140"/>
      <c r="R19" s="140"/>
      <c r="S19" s="140"/>
      <c r="T19" s="140"/>
      <c r="U19" s="141">
        <f t="shared" si="11"/>
        <v>0</v>
      </c>
    </row>
    <row r="20" ht="15" hidden="1" customHeight="1">
      <c r="A20" s="144"/>
      <c r="B20" s="134">
        <v>15</v>
      </c>
      <c r="C20" s="135" t="str">
        <f t="shared" ca="1" si="1"/>
        <v>1.4</v>
      </c>
      <c r="D20" s="135" t="str">
        <f t="shared" ca="1" si="2"/>
        <v>na</v>
      </c>
      <c r="E20" s="135" t="s">
        <v>30</v>
      </c>
      <c r="F20" s="136" t="str">
        <f t="shared" ca="1" si="3"/>
        <v>https://elections.larochelle.fr/</v>
      </c>
      <c r="G20" s="135" t="str">
        <f t="shared" ca="1" si="4"/>
        <v>A</v>
      </c>
      <c r="H20" s="135" t="str">
        <f t="shared" ca="1" si="5"/>
        <v/>
      </c>
      <c r="I20" s="135" t="str">
        <f t="shared" ca="1" si="6"/>
        <v/>
      </c>
      <c r="J20" s="137" t="str">
        <f t="shared" ca="1" si="7"/>
        <v/>
      </c>
      <c r="K20" s="138" t="str">
        <f t="shared" ca="1" si="8"/>
        <v/>
      </c>
      <c r="L20" s="138"/>
      <c r="M20" s="138">
        <f t="shared" ca="1" si="9"/>
        <v>0</v>
      </c>
      <c r="N20" s="139" t="str">
        <f t="shared" ca="1" si="10"/>
        <v/>
      </c>
      <c r="O20" s="139"/>
      <c r="P20" s="140"/>
      <c r="Q20" s="140"/>
      <c r="R20" s="140"/>
      <c r="S20" s="140"/>
      <c r="T20" s="140"/>
      <c r="U20" s="141">
        <f t="shared" si="11"/>
        <v>0</v>
      </c>
    </row>
    <row r="21" ht="15" hidden="1" customHeight="1">
      <c r="A21" s="144"/>
      <c r="B21" s="134">
        <v>15</v>
      </c>
      <c r="C21" s="135" t="str">
        <f t="shared" ca="1" si="1"/>
        <v>1.4</v>
      </c>
      <c r="D21" s="135" t="str">
        <f t="shared" ca="1" si="2"/>
        <v>na</v>
      </c>
      <c r="E21" s="135" t="s">
        <v>33</v>
      </c>
      <c r="F21" s="136" t="str">
        <f t="shared" ca="1" si="3"/>
        <v>https://elections.larochelle.fr/resultats-2024-europeennes</v>
      </c>
      <c r="G21" s="135" t="str">
        <f t="shared" ca="1" si="4"/>
        <v>A</v>
      </c>
      <c r="H21" s="135" t="str">
        <f t="shared" ca="1" si="5"/>
        <v/>
      </c>
      <c r="I21" s="135" t="str">
        <f t="shared" ca="1" si="6"/>
        <v/>
      </c>
      <c r="J21" s="137" t="str">
        <f t="shared" ca="1" si="7"/>
        <v/>
      </c>
      <c r="K21" s="138" t="str">
        <f t="shared" ca="1" si="8"/>
        <v/>
      </c>
      <c r="L21" s="138"/>
      <c r="M21" s="138">
        <f t="shared" ca="1" si="9"/>
        <v>0</v>
      </c>
      <c r="N21" s="139" t="str">
        <f t="shared" ca="1" si="10"/>
        <v/>
      </c>
      <c r="O21" s="139"/>
      <c r="P21" s="140"/>
      <c r="Q21" s="140"/>
      <c r="R21" s="140"/>
      <c r="S21" s="140"/>
      <c r="T21" s="140"/>
      <c r="U21" s="141">
        <f t="shared" si="11"/>
        <v>0</v>
      </c>
    </row>
    <row r="22" ht="15" hidden="1" customHeight="1">
      <c r="A22" s="144"/>
      <c r="B22" s="134">
        <v>15</v>
      </c>
      <c r="C22" s="135" t="str">
        <f t="shared" ca="1" si="1"/>
        <v>1.4</v>
      </c>
      <c r="D22" s="135" t="str">
        <f t="shared" ca="1" si="2"/>
        <v>na</v>
      </c>
      <c r="E22" s="135" t="s">
        <v>36</v>
      </c>
      <c r="F22" s="136" t="str">
        <f t="shared" ca="1" si="3"/>
        <v>https://elections.larochelle.fr/mentions-legales</v>
      </c>
      <c r="G22" s="135" t="str">
        <f t="shared" ca="1" si="4"/>
        <v>A</v>
      </c>
      <c r="H22" s="135" t="str">
        <f t="shared" ca="1" si="5"/>
        <v/>
      </c>
      <c r="I22" s="135" t="str">
        <f t="shared" ca="1" si="6"/>
        <v/>
      </c>
      <c r="J22" s="137" t="str">
        <f t="shared" ca="1" si="7"/>
        <v/>
      </c>
      <c r="K22" s="138" t="str">
        <f t="shared" ca="1" si="8"/>
        <v/>
      </c>
      <c r="L22" s="138"/>
      <c r="M22" s="138">
        <f t="shared" ca="1" si="9"/>
        <v>0</v>
      </c>
      <c r="N22" s="139" t="str">
        <f t="shared" ca="1" si="10"/>
        <v/>
      </c>
      <c r="O22" s="139"/>
      <c r="P22" s="140"/>
      <c r="Q22" s="140"/>
      <c r="R22" s="140"/>
      <c r="S22" s="140"/>
      <c r="T22" s="140"/>
      <c r="U22" s="141">
        <f t="shared" si="11"/>
        <v>0</v>
      </c>
    </row>
    <row r="23" ht="15" hidden="1" customHeight="1">
      <c r="A23" s="144"/>
      <c r="B23" s="134">
        <v>15</v>
      </c>
      <c r="C23" s="135" t="str">
        <f t="shared" ca="1" si="1"/>
        <v>1.4</v>
      </c>
      <c r="D23" s="135" t="str">
        <f t="shared" ca="1" si="2"/>
        <v>na</v>
      </c>
      <c r="E23" s="135" t="s">
        <v>39</v>
      </c>
      <c r="F23" s="136" t="str">
        <f t="shared" ca="1" si="3"/>
        <v>https://accessibilite.larochelle.fr/la-rochelle-elections/#conformity</v>
      </c>
      <c r="G23" s="135" t="str">
        <f t="shared" ca="1" si="4"/>
        <v>A</v>
      </c>
      <c r="H23" s="135" t="str">
        <f t="shared" ca="1" si="5"/>
        <v/>
      </c>
      <c r="I23" s="135" t="str">
        <f t="shared" ca="1" si="6"/>
        <v/>
      </c>
      <c r="J23" s="137" t="str">
        <f t="shared" ca="1" si="7"/>
        <v/>
      </c>
      <c r="K23" s="138" t="str">
        <f t="shared" ca="1" si="8"/>
        <v/>
      </c>
      <c r="L23" s="138"/>
      <c r="M23" s="138">
        <f t="shared" ca="1" si="9"/>
        <v>0</v>
      </c>
      <c r="N23" s="139" t="str">
        <f t="shared" ca="1" si="10"/>
        <v/>
      </c>
      <c r="O23" s="139"/>
      <c r="P23" s="140"/>
      <c r="Q23" s="140"/>
      <c r="R23" s="140"/>
      <c r="S23" s="140"/>
      <c r="T23" s="140"/>
      <c r="U23" s="141">
        <f t="shared" si="11"/>
        <v>0</v>
      </c>
    </row>
    <row r="24" ht="15" hidden="1" customHeight="1">
      <c r="A24" s="144"/>
      <c r="B24" s="134">
        <v>16</v>
      </c>
      <c r="C24" s="135" t="str">
        <f t="shared" ca="1" si="1"/>
        <v>1.5</v>
      </c>
      <c r="D24" s="135" t="str">
        <f t="shared" ca="1" si="2"/>
        <v>na</v>
      </c>
      <c r="E24" s="135" t="s">
        <v>30</v>
      </c>
      <c r="F24" s="136" t="str">
        <f t="shared" ca="1" si="3"/>
        <v>https://elections.larochelle.fr/</v>
      </c>
      <c r="G24" s="135" t="str">
        <f t="shared" ca="1" si="4"/>
        <v>A</v>
      </c>
      <c r="H24" s="135" t="str">
        <f t="shared" ca="1" si="5"/>
        <v/>
      </c>
      <c r="I24" s="135" t="str">
        <f t="shared" ca="1" si="6"/>
        <v/>
      </c>
      <c r="J24" s="137" t="str">
        <f t="shared" ca="1" si="7"/>
        <v/>
      </c>
      <c r="K24" s="138" t="str">
        <f t="shared" ca="1" si="8"/>
        <v/>
      </c>
      <c r="L24" s="138"/>
      <c r="M24" s="138">
        <f t="shared" ca="1" si="9"/>
        <v>0</v>
      </c>
      <c r="N24" s="139" t="str">
        <f t="shared" ca="1" si="10"/>
        <v/>
      </c>
      <c r="O24" s="139"/>
      <c r="P24" s="140"/>
      <c r="Q24" s="140"/>
      <c r="R24" s="140"/>
      <c r="S24" s="140"/>
      <c r="T24" s="140"/>
      <c r="U24" s="141">
        <f t="shared" si="11"/>
        <v>0</v>
      </c>
    </row>
    <row r="25" ht="15" hidden="1" customHeight="1">
      <c r="A25" s="144"/>
      <c r="B25" s="134">
        <v>16</v>
      </c>
      <c r="C25" s="135" t="str">
        <f t="shared" ca="1" si="1"/>
        <v>1.5</v>
      </c>
      <c r="D25" s="135" t="str">
        <f t="shared" ca="1" si="2"/>
        <v>na</v>
      </c>
      <c r="E25" s="135" t="s">
        <v>33</v>
      </c>
      <c r="F25" s="136" t="str">
        <f t="shared" ca="1" si="3"/>
        <v>https://elections.larochelle.fr/resultats-2024-europeennes</v>
      </c>
      <c r="G25" s="135" t="str">
        <f t="shared" ca="1" si="4"/>
        <v>A</v>
      </c>
      <c r="H25" s="135" t="str">
        <f t="shared" ca="1" si="5"/>
        <v/>
      </c>
      <c r="I25" s="135" t="str">
        <f t="shared" ca="1" si="6"/>
        <v/>
      </c>
      <c r="J25" s="137" t="str">
        <f t="shared" ca="1" si="7"/>
        <v/>
      </c>
      <c r="K25" s="138" t="str">
        <f t="shared" ca="1" si="8"/>
        <v/>
      </c>
      <c r="L25" s="138"/>
      <c r="M25" s="138">
        <f t="shared" ca="1" si="9"/>
        <v>0</v>
      </c>
      <c r="N25" s="139" t="str">
        <f t="shared" ca="1" si="10"/>
        <v/>
      </c>
      <c r="O25" s="139"/>
      <c r="P25" s="140"/>
      <c r="Q25" s="140"/>
      <c r="R25" s="140"/>
      <c r="S25" s="140"/>
      <c r="T25" s="140"/>
      <c r="U25" s="141">
        <f t="shared" si="11"/>
        <v>0</v>
      </c>
    </row>
    <row r="26" ht="15" hidden="1" customHeight="1">
      <c r="A26" s="144"/>
      <c r="B26" s="134">
        <v>16</v>
      </c>
      <c r="C26" s="135" t="str">
        <f t="shared" ca="1" si="1"/>
        <v>1.5</v>
      </c>
      <c r="D26" s="135" t="str">
        <f t="shared" ca="1" si="2"/>
        <v>na</v>
      </c>
      <c r="E26" s="135" t="s">
        <v>36</v>
      </c>
      <c r="F26" s="136" t="str">
        <f t="shared" ca="1" si="3"/>
        <v>https://elections.larochelle.fr/mentions-legales</v>
      </c>
      <c r="G26" s="135" t="str">
        <f t="shared" ca="1" si="4"/>
        <v>A</v>
      </c>
      <c r="H26" s="135" t="str">
        <f t="shared" ca="1" si="5"/>
        <v/>
      </c>
      <c r="I26" s="135" t="str">
        <f t="shared" ca="1" si="6"/>
        <v/>
      </c>
      <c r="J26" s="137" t="str">
        <f t="shared" ca="1" si="7"/>
        <v/>
      </c>
      <c r="K26" s="138" t="str">
        <f t="shared" ca="1" si="8"/>
        <v/>
      </c>
      <c r="L26" s="138"/>
      <c r="M26" s="138">
        <f t="shared" ca="1" si="9"/>
        <v>0</v>
      </c>
      <c r="N26" s="139" t="str">
        <f t="shared" ca="1" si="10"/>
        <v/>
      </c>
      <c r="O26" s="139"/>
      <c r="P26" s="140"/>
      <c r="Q26" s="140"/>
      <c r="R26" s="140"/>
      <c r="S26" s="140"/>
      <c r="T26" s="140"/>
      <c r="U26" s="141">
        <f t="shared" si="11"/>
        <v>0</v>
      </c>
    </row>
    <row r="27" ht="15" hidden="1" customHeight="1">
      <c r="A27" s="144"/>
      <c r="B27" s="134">
        <v>16</v>
      </c>
      <c r="C27" s="135" t="str">
        <f t="shared" ca="1" si="1"/>
        <v>1.5</v>
      </c>
      <c r="D27" s="135" t="str">
        <f t="shared" ca="1" si="2"/>
        <v>na</v>
      </c>
      <c r="E27" s="135" t="s">
        <v>39</v>
      </c>
      <c r="F27" s="136" t="str">
        <f t="shared" ca="1" si="3"/>
        <v>https://accessibilite.larochelle.fr/la-rochelle-elections/#conformity</v>
      </c>
      <c r="G27" s="135" t="str">
        <f t="shared" ca="1" si="4"/>
        <v>A</v>
      </c>
      <c r="H27" s="135" t="str">
        <f t="shared" ca="1" si="5"/>
        <v/>
      </c>
      <c r="I27" s="135" t="str">
        <f t="shared" ca="1" si="6"/>
        <v/>
      </c>
      <c r="J27" s="137" t="str">
        <f t="shared" ca="1" si="7"/>
        <v/>
      </c>
      <c r="K27" s="138" t="str">
        <f t="shared" ca="1" si="8"/>
        <v/>
      </c>
      <c r="L27" s="138"/>
      <c r="M27" s="138">
        <f t="shared" ca="1" si="9"/>
        <v>0</v>
      </c>
      <c r="N27" s="139" t="str">
        <f t="shared" ca="1" si="10"/>
        <v/>
      </c>
      <c r="O27" s="139"/>
      <c r="P27" s="140"/>
      <c r="Q27" s="140"/>
      <c r="R27" s="140"/>
      <c r="S27" s="140"/>
      <c r="T27" s="140"/>
      <c r="U27" s="141">
        <f t="shared" si="11"/>
        <v>0</v>
      </c>
    </row>
    <row r="28" ht="15" hidden="1" customHeight="1">
      <c r="A28" s="144"/>
      <c r="B28" s="134">
        <v>17</v>
      </c>
      <c r="C28" s="135" t="str">
        <f t="shared" ca="1" si="1"/>
        <v>1.6</v>
      </c>
      <c r="D28" s="135" t="str">
        <f t="shared" ca="1" si="2"/>
        <v>na</v>
      </c>
      <c r="E28" s="135" t="s">
        <v>30</v>
      </c>
      <c r="F28" s="136" t="str">
        <f t="shared" ca="1" si="3"/>
        <v>https://elections.larochelle.fr/</v>
      </c>
      <c r="G28" s="135" t="str">
        <f t="shared" ca="1" si="4"/>
        <v>A</v>
      </c>
      <c r="H28" s="135" t="str">
        <f t="shared" ca="1" si="5"/>
        <v/>
      </c>
      <c r="I28" s="135" t="str">
        <f t="shared" ca="1" si="6"/>
        <v/>
      </c>
      <c r="J28" s="137" t="str">
        <f t="shared" ca="1" si="7"/>
        <v/>
      </c>
      <c r="K28" s="138" t="str">
        <f t="shared" ca="1" si="8"/>
        <v/>
      </c>
      <c r="L28" s="138"/>
      <c r="M28" s="138">
        <f t="shared" ca="1" si="9"/>
        <v>0</v>
      </c>
      <c r="N28" s="139" t="str">
        <f t="shared" ca="1" si="10"/>
        <v/>
      </c>
      <c r="O28" s="139"/>
      <c r="P28" s="140"/>
      <c r="Q28" s="140"/>
      <c r="R28" s="140"/>
      <c r="S28" s="140"/>
      <c r="T28" s="140"/>
      <c r="U28" s="141">
        <f t="shared" si="11"/>
        <v>0</v>
      </c>
    </row>
    <row r="29" ht="15" hidden="1" customHeight="1">
      <c r="A29" s="144"/>
      <c r="B29" s="134">
        <v>17</v>
      </c>
      <c r="C29" s="135" t="str">
        <f t="shared" ca="1" si="1"/>
        <v>1.6</v>
      </c>
      <c r="D29" s="135" t="str">
        <f t="shared" ca="1" si="2"/>
        <v>na</v>
      </c>
      <c r="E29" s="135" t="s">
        <v>33</v>
      </c>
      <c r="F29" s="136" t="str">
        <f t="shared" ca="1" si="3"/>
        <v>https://elections.larochelle.fr/resultats-2024-europeennes</v>
      </c>
      <c r="G29" s="135" t="str">
        <f t="shared" ca="1" si="4"/>
        <v>A</v>
      </c>
      <c r="H29" s="135" t="str">
        <f t="shared" ca="1" si="5"/>
        <v/>
      </c>
      <c r="I29" s="135" t="str">
        <f t="shared" ca="1" si="6"/>
        <v/>
      </c>
      <c r="J29" s="137" t="str">
        <f t="shared" ca="1" si="7"/>
        <v/>
      </c>
      <c r="K29" s="138" t="str">
        <f t="shared" ca="1" si="8"/>
        <v/>
      </c>
      <c r="L29" s="138"/>
      <c r="M29" s="138">
        <f t="shared" ca="1" si="9"/>
        <v>0</v>
      </c>
      <c r="N29" s="139" t="str">
        <f t="shared" ca="1" si="10"/>
        <v/>
      </c>
      <c r="O29" s="139"/>
      <c r="P29" s="140"/>
      <c r="Q29" s="140"/>
      <c r="R29" s="140"/>
      <c r="S29" s="140"/>
      <c r="T29" s="140"/>
      <c r="U29" s="141">
        <f t="shared" si="11"/>
        <v>0</v>
      </c>
    </row>
    <row r="30" ht="15" hidden="1" customHeight="1">
      <c r="A30" s="144"/>
      <c r="B30" s="134">
        <v>17</v>
      </c>
      <c r="C30" s="135" t="str">
        <f t="shared" ca="1" si="1"/>
        <v>1.6</v>
      </c>
      <c r="D30" s="135" t="str">
        <f t="shared" ca="1" si="2"/>
        <v>na</v>
      </c>
      <c r="E30" s="135" t="s">
        <v>36</v>
      </c>
      <c r="F30" s="136" t="str">
        <f t="shared" ca="1" si="3"/>
        <v>https://elections.larochelle.fr/mentions-legales</v>
      </c>
      <c r="G30" s="135" t="str">
        <f t="shared" ca="1" si="4"/>
        <v>A</v>
      </c>
      <c r="H30" s="135" t="str">
        <f t="shared" ca="1" si="5"/>
        <v/>
      </c>
      <c r="I30" s="135" t="str">
        <f t="shared" ca="1" si="6"/>
        <v/>
      </c>
      <c r="J30" s="137" t="str">
        <f t="shared" ca="1" si="7"/>
        <v/>
      </c>
      <c r="K30" s="138" t="str">
        <f t="shared" ca="1" si="8"/>
        <v/>
      </c>
      <c r="L30" s="138"/>
      <c r="M30" s="138">
        <f t="shared" ca="1" si="9"/>
        <v>0</v>
      </c>
      <c r="N30" s="139" t="str">
        <f t="shared" ca="1" si="10"/>
        <v/>
      </c>
      <c r="O30" s="139"/>
      <c r="P30" s="140"/>
      <c r="Q30" s="140"/>
      <c r="R30" s="140"/>
      <c r="S30" s="140"/>
      <c r="T30" s="140"/>
      <c r="U30" s="141">
        <f t="shared" si="11"/>
        <v>0</v>
      </c>
    </row>
    <row r="31" ht="15" hidden="1" customHeight="1">
      <c r="A31" s="144"/>
      <c r="B31" s="134">
        <v>17</v>
      </c>
      <c r="C31" s="135" t="str">
        <f t="shared" ca="1" si="1"/>
        <v>1.6</v>
      </c>
      <c r="D31" s="135" t="str">
        <f t="shared" ca="1" si="2"/>
        <v>na</v>
      </c>
      <c r="E31" s="135" t="s">
        <v>39</v>
      </c>
      <c r="F31" s="136" t="str">
        <f t="shared" ca="1" si="3"/>
        <v>https://accessibilite.larochelle.fr/la-rochelle-elections/#conformity</v>
      </c>
      <c r="G31" s="135" t="str">
        <f t="shared" ca="1" si="4"/>
        <v>A</v>
      </c>
      <c r="H31" s="135" t="str">
        <f t="shared" ca="1" si="5"/>
        <v/>
      </c>
      <c r="I31" s="135" t="str">
        <f t="shared" ca="1" si="6"/>
        <v/>
      </c>
      <c r="J31" s="137" t="str">
        <f t="shared" ca="1" si="7"/>
        <v/>
      </c>
      <c r="K31" s="138" t="str">
        <f t="shared" ca="1" si="8"/>
        <v/>
      </c>
      <c r="L31" s="138"/>
      <c r="M31" s="138">
        <f t="shared" ca="1" si="9"/>
        <v>0</v>
      </c>
      <c r="N31" s="139" t="str">
        <f t="shared" ca="1" si="10"/>
        <v/>
      </c>
      <c r="O31" s="139"/>
      <c r="P31" s="140"/>
      <c r="Q31" s="140"/>
      <c r="R31" s="140"/>
      <c r="S31" s="140"/>
      <c r="T31" s="140"/>
      <c r="U31" s="141">
        <f t="shared" si="11"/>
        <v>0</v>
      </c>
    </row>
    <row r="32" ht="15" hidden="1" customHeight="1">
      <c r="A32" s="144"/>
      <c r="B32" s="134">
        <v>18</v>
      </c>
      <c r="C32" s="135" t="str">
        <f t="shared" ca="1" si="1"/>
        <v>1.7</v>
      </c>
      <c r="D32" s="135" t="str">
        <f t="shared" ca="1" si="2"/>
        <v>na</v>
      </c>
      <c r="E32" s="135" t="s">
        <v>30</v>
      </c>
      <c r="F32" s="136" t="str">
        <f t="shared" ca="1" si="3"/>
        <v>https://elections.larochelle.fr/</v>
      </c>
      <c r="G32" s="135" t="str">
        <f t="shared" ca="1" si="4"/>
        <v>A</v>
      </c>
      <c r="H32" s="135" t="str">
        <f t="shared" ca="1" si="5"/>
        <v/>
      </c>
      <c r="I32" s="135" t="str">
        <f t="shared" ca="1" si="6"/>
        <v/>
      </c>
      <c r="J32" s="137" t="str">
        <f t="shared" ca="1" si="7"/>
        <v/>
      </c>
      <c r="K32" s="138" t="str">
        <f t="shared" ca="1" si="8"/>
        <v/>
      </c>
      <c r="L32" s="138"/>
      <c r="M32" s="138">
        <f t="shared" ca="1" si="9"/>
        <v>0</v>
      </c>
      <c r="N32" s="139" t="str">
        <f t="shared" ca="1" si="10"/>
        <v/>
      </c>
      <c r="O32" s="139"/>
      <c r="P32" s="140"/>
      <c r="Q32" s="140"/>
      <c r="R32" s="140"/>
      <c r="S32" s="140"/>
      <c r="T32" s="140"/>
      <c r="U32" s="141">
        <f t="shared" si="11"/>
        <v>0</v>
      </c>
    </row>
    <row r="33" ht="15" hidden="1" customHeight="1">
      <c r="A33" s="144"/>
      <c r="B33" s="134">
        <v>18</v>
      </c>
      <c r="C33" s="135" t="str">
        <f t="shared" ca="1" si="1"/>
        <v>1.7</v>
      </c>
      <c r="D33" s="135" t="str">
        <f t="shared" ca="1" si="2"/>
        <v>na</v>
      </c>
      <c r="E33" s="135" t="s">
        <v>33</v>
      </c>
      <c r="F33" s="136" t="str">
        <f t="shared" ca="1" si="3"/>
        <v>https://elections.larochelle.fr/resultats-2024-europeennes</v>
      </c>
      <c r="G33" s="135" t="str">
        <f t="shared" ca="1" si="4"/>
        <v>A</v>
      </c>
      <c r="H33" s="135" t="str">
        <f t="shared" ca="1" si="5"/>
        <v/>
      </c>
      <c r="I33" s="135" t="str">
        <f t="shared" ca="1" si="6"/>
        <v/>
      </c>
      <c r="J33" s="137" t="str">
        <f t="shared" ca="1" si="7"/>
        <v/>
      </c>
      <c r="K33" s="138" t="str">
        <f t="shared" ca="1" si="8"/>
        <v/>
      </c>
      <c r="L33" s="138"/>
      <c r="M33" s="138">
        <f t="shared" ca="1" si="9"/>
        <v>0</v>
      </c>
      <c r="N33" s="139" t="str">
        <f t="shared" ca="1" si="10"/>
        <v/>
      </c>
      <c r="O33" s="139"/>
      <c r="P33" s="140"/>
      <c r="Q33" s="140"/>
      <c r="R33" s="140"/>
      <c r="S33" s="140"/>
      <c r="T33" s="140"/>
      <c r="U33" s="141">
        <f t="shared" si="11"/>
        <v>0</v>
      </c>
    </row>
    <row r="34" ht="15" hidden="1" customHeight="1">
      <c r="A34" s="144"/>
      <c r="B34" s="134">
        <v>18</v>
      </c>
      <c r="C34" s="135" t="str">
        <f t="shared" ca="1" si="1"/>
        <v>1.7</v>
      </c>
      <c r="D34" s="135" t="str">
        <f t="shared" ca="1" si="2"/>
        <v>na</v>
      </c>
      <c r="E34" s="135" t="s">
        <v>36</v>
      </c>
      <c r="F34" s="136" t="str">
        <f t="shared" ca="1" si="3"/>
        <v>https://elections.larochelle.fr/mentions-legales</v>
      </c>
      <c r="G34" s="135" t="str">
        <f t="shared" ca="1" si="4"/>
        <v>A</v>
      </c>
      <c r="H34" s="135" t="str">
        <f t="shared" ca="1" si="5"/>
        <v/>
      </c>
      <c r="I34" s="135" t="str">
        <f t="shared" ca="1" si="6"/>
        <v/>
      </c>
      <c r="J34" s="137" t="str">
        <f t="shared" ca="1" si="7"/>
        <v/>
      </c>
      <c r="K34" s="138" t="str">
        <f t="shared" ca="1" si="8"/>
        <v/>
      </c>
      <c r="L34" s="138"/>
      <c r="M34" s="138">
        <f t="shared" ca="1" si="9"/>
        <v>0</v>
      </c>
      <c r="N34" s="139" t="str">
        <f t="shared" ca="1" si="10"/>
        <v/>
      </c>
      <c r="O34" s="139"/>
      <c r="P34" s="140"/>
      <c r="Q34" s="140"/>
      <c r="R34" s="140"/>
      <c r="S34" s="140"/>
      <c r="T34" s="140"/>
      <c r="U34" s="141">
        <f t="shared" si="11"/>
        <v>0</v>
      </c>
    </row>
    <row r="35" ht="15" hidden="1" customHeight="1">
      <c r="A35" s="144"/>
      <c r="B35" s="134">
        <v>18</v>
      </c>
      <c r="C35" s="135" t="str">
        <f t="shared" ca="1" si="1"/>
        <v>1.7</v>
      </c>
      <c r="D35" s="135" t="str">
        <f t="shared" ca="1" si="2"/>
        <v>na</v>
      </c>
      <c r="E35" s="135" t="s">
        <v>39</v>
      </c>
      <c r="F35" s="136" t="str">
        <f t="shared" ca="1" si="3"/>
        <v>https://accessibilite.larochelle.fr/la-rochelle-elections/#conformity</v>
      </c>
      <c r="G35" s="135" t="str">
        <f t="shared" ca="1" si="4"/>
        <v>A</v>
      </c>
      <c r="H35" s="135" t="str">
        <f t="shared" ca="1" si="5"/>
        <v/>
      </c>
      <c r="I35" s="135" t="str">
        <f t="shared" ca="1" si="6"/>
        <v/>
      </c>
      <c r="J35" s="137" t="str">
        <f t="shared" ca="1" si="7"/>
        <v/>
      </c>
      <c r="K35" s="138" t="str">
        <f t="shared" ca="1" si="8"/>
        <v/>
      </c>
      <c r="L35" s="138"/>
      <c r="M35" s="138">
        <f t="shared" ca="1" si="9"/>
        <v>0</v>
      </c>
      <c r="N35" s="139" t="str">
        <f t="shared" ca="1" si="10"/>
        <v/>
      </c>
      <c r="O35" s="139"/>
      <c r="P35" s="140"/>
      <c r="Q35" s="140"/>
      <c r="R35" s="140"/>
      <c r="S35" s="140"/>
      <c r="T35" s="140"/>
      <c r="U35" s="141">
        <f t="shared" si="11"/>
        <v>0</v>
      </c>
    </row>
    <row r="36" ht="15" hidden="1" customHeight="1">
      <c r="A36" s="144"/>
      <c r="B36" s="134">
        <v>19</v>
      </c>
      <c r="C36" s="135" t="str">
        <f t="shared" ca="1" si="1"/>
        <v>1.8</v>
      </c>
      <c r="D36" s="135" t="str">
        <f t="shared" ca="1" si="2"/>
        <v>na</v>
      </c>
      <c r="E36" s="135" t="s">
        <v>30</v>
      </c>
      <c r="F36" s="136" t="str">
        <f t="shared" ca="1" si="3"/>
        <v>https://elections.larochelle.fr/</v>
      </c>
      <c r="G36" s="135" t="str">
        <f t="shared" ca="1" si="4"/>
        <v>AA</v>
      </c>
      <c r="H36" s="135" t="str">
        <f t="shared" ca="1" si="5"/>
        <v/>
      </c>
      <c r="I36" s="135" t="str">
        <f t="shared" ca="1" si="6"/>
        <v/>
      </c>
      <c r="J36" s="137" t="str">
        <f t="shared" ca="1" si="7"/>
        <v/>
      </c>
      <c r="K36" s="138" t="str">
        <f t="shared" ca="1" si="8"/>
        <v/>
      </c>
      <c r="L36" s="138"/>
      <c r="M36" s="138">
        <f t="shared" ca="1" si="9"/>
        <v>0</v>
      </c>
      <c r="N36" s="139" t="str">
        <f t="shared" ca="1" si="10"/>
        <v/>
      </c>
      <c r="O36" s="139"/>
      <c r="P36" s="140"/>
      <c r="Q36" s="140"/>
      <c r="R36" s="140"/>
      <c r="S36" s="140"/>
      <c r="T36" s="140"/>
      <c r="U36" s="141">
        <f t="shared" si="11"/>
        <v>0</v>
      </c>
    </row>
    <row r="37" ht="15" hidden="1" customHeight="1">
      <c r="A37" s="144"/>
      <c r="B37" s="134">
        <v>19</v>
      </c>
      <c r="C37" s="135" t="str">
        <f t="shared" ca="1" si="1"/>
        <v>1.8</v>
      </c>
      <c r="D37" s="135" t="str">
        <f t="shared" ca="1" si="2"/>
        <v>na</v>
      </c>
      <c r="E37" s="135" t="s">
        <v>33</v>
      </c>
      <c r="F37" s="136" t="str">
        <f t="shared" ca="1" si="3"/>
        <v>https://elections.larochelle.fr/resultats-2024-europeennes</v>
      </c>
      <c r="G37" s="135" t="str">
        <f t="shared" ca="1" si="4"/>
        <v>AA</v>
      </c>
      <c r="H37" s="135" t="str">
        <f t="shared" ca="1" si="5"/>
        <v/>
      </c>
      <c r="I37" s="135" t="str">
        <f t="shared" ca="1" si="6"/>
        <v/>
      </c>
      <c r="J37" s="137" t="str">
        <f t="shared" ca="1" si="7"/>
        <v/>
      </c>
      <c r="K37" s="138" t="str">
        <f t="shared" ca="1" si="8"/>
        <v/>
      </c>
      <c r="L37" s="138"/>
      <c r="M37" s="138">
        <f t="shared" ca="1" si="9"/>
        <v>0</v>
      </c>
      <c r="N37" s="139" t="str">
        <f t="shared" ca="1" si="10"/>
        <v/>
      </c>
      <c r="O37" s="139"/>
      <c r="P37" s="140"/>
      <c r="Q37" s="140"/>
      <c r="R37" s="140"/>
      <c r="S37" s="140"/>
      <c r="T37" s="140"/>
      <c r="U37" s="141">
        <f t="shared" si="11"/>
        <v>0</v>
      </c>
    </row>
    <row r="38" ht="15" hidden="1" customHeight="1">
      <c r="A38" s="144"/>
      <c r="B38" s="134">
        <v>19</v>
      </c>
      <c r="C38" s="135" t="str">
        <f t="shared" ca="1" si="1"/>
        <v>1.8</v>
      </c>
      <c r="D38" s="135" t="str">
        <f t="shared" ca="1" si="2"/>
        <v>na</v>
      </c>
      <c r="E38" s="135" t="s">
        <v>36</v>
      </c>
      <c r="F38" s="136" t="str">
        <f t="shared" ca="1" si="3"/>
        <v>https://elections.larochelle.fr/mentions-legales</v>
      </c>
      <c r="G38" s="135" t="str">
        <f t="shared" ca="1" si="4"/>
        <v>AA</v>
      </c>
      <c r="H38" s="135" t="str">
        <f t="shared" ca="1" si="5"/>
        <v/>
      </c>
      <c r="I38" s="135" t="str">
        <f t="shared" ca="1" si="6"/>
        <v/>
      </c>
      <c r="J38" s="137" t="str">
        <f t="shared" ca="1" si="7"/>
        <v/>
      </c>
      <c r="K38" s="138" t="str">
        <f t="shared" ca="1" si="8"/>
        <v/>
      </c>
      <c r="L38" s="138"/>
      <c r="M38" s="138">
        <f t="shared" ca="1" si="9"/>
        <v>0</v>
      </c>
      <c r="N38" s="139" t="str">
        <f t="shared" ca="1" si="10"/>
        <v/>
      </c>
      <c r="O38" s="139"/>
      <c r="P38" s="140"/>
      <c r="Q38" s="140"/>
      <c r="R38" s="140"/>
      <c r="S38" s="140"/>
      <c r="T38" s="140"/>
      <c r="U38" s="141">
        <f t="shared" si="11"/>
        <v>0</v>
      </c>
    </row>
    <row r="39" ht="15" hidden="1" customHeight="1">
      <c r="A39" s="144"/>
      <c r="B39" s="134">
        <v>19</v>
      </c>
      <c r="C39" s="135" t="str">
        <f t="shared" ca="1" si="1"/>
        <v>1.8</v>
      </c>
      <c r="D39" s="135" t="str">
        <f t="shared" ca="1" si="2"/>
        <v>na</v>
      </c>
      <c r="E39" s="135" t="s">
        <v>39</v>
      </c>
      <c r="F39" s="136" t="str">
        <f t="shared" ca="1" si="3"/>
        <v>https://accessibilite.larochelle.fr/la-rochelle-elections/#conformity</v>
      </c>
      <c r="G39" s="135" t="str">
        <f t="shared" ca="1" si="4"/>
        <v>AA</v>
      </c>
      <c r="H39" s="135" t="str">
        <f t="shared" ca="1" si="5"/>
        <v/>
      </c>
      <c r="I39" s="135" t="str">
        <f t="shared" ca="1" si="6"/>
        <v/>
      </c>
      <c r="J39" s="137" t="str">
        <f t="shared" ca="1" si="7"/>
        <v/>
      </c>
      <c r="K39" s="138" t="str">
        <f t="shared" ca="1" si="8"/>
        <v/>
      </c>
      <c r="L39" s="138"/>
      <c r="M39" s="138">
        <f t="shared" ca="1" si="9"/>
        <v>0</v>
      </c>
      <c r="N39" s="139" t="str">
        <f t="shared" ca="1" si="10"/>
        <v/>
      </c>
      <c r="O39" s="139"/>
      <c r="P39" s="140"/>
      <c r="Q39" s="140"/>
      <c r="R39" s="140"/>
      <c r="S39" s="140"/>
      <c r="T39" s="140"/>
      <c r="U39" s="141">
        <f t="shared" si="11"/>
        <v>0</v>
      </c>
    </row>
    <row r="40" ht="15" hidden="1" customHeight="1">
      <c r="A40" s="144"/>
      <c r="B40" s="134">
        <v>20</v>
      </c>
      <c r="C40" s="135" t="str">
        <f t="shared" ca="1" si="1"/>
        <v>1.9</v>
      </c>
      <c r="D40" s="135" t="str">
        <f t="shared" ca="1" si="2"/>
        <v>na</v>
      </c>
      <c r="E40" s="135" t="s">
        <v>30</v>
      </c>
      <c r="F40" s="136" t="str">
        <f t="shared" ca="1" si="3"/>
        <v>https://elections.larochelle.fr/</v>
      </c>
      <c r="G40" s="135" t="str">
        <f t="shared" ca="1" si="4"/>
        <v>A</v>
      </c>
      <c r="H40" s="135" t="str">
        <f t="shared" ca="1" si="5"/>
        <v/>
      </c>
      <c r="I40" s="135" t="str">
        <f t="shared" ca="1" si="6"/>
        <v/>
      </c>
      <c r="J40" s="137" t="str">
        <f t="shared" ca="1" si="7"/>
        <v/>
      </c>
      <c r="K40" s="138" t="str">
        <f t="shared" ca="1" si="8"/>
        <v/>
      </c>
      <c r="L40" s="138"/>
      <c r="M40" s="138">
        <f t="shared" ca="1" si="9"/>
        <v>0</v>
      </c>
      <c r="N40" s="139" t="str">
        <f t="shared" ca="1" si="10"/>
        <v/>
      </c>
      <c r="O40" s="139"/>
      <c r="P40" s="140"/>
      <c r="Q40" s="140"/>
      <c r="R40" s="140"/>
      <c r="S40" s="140"/>
      <c r="T40" s="140"/>
      <c r="U40" s="141">
        <f t="shared" si="11"/>
        <v>0</v>
      </c>
    </row>
    <row r="41" ht="15" hidden="1" customHeight="1">
      <c r="A41" s="144"/>
      <c r="B41" s="134">
        <v>20</v>
      </c>
      <c r="C41" s="135" t="str">
        <f t="shared" ca="1" si="1"/>
        <v>1.9</v>
      </c>
      <c r="D41" s="135" t="str">
        <f t="shared" ca="1" si="2"/>
        <v>na</v>
      </c>
      <c r="E41" s="135" t="s">
        <v>33</v>
      </c>
      <c r="F41" s="136" t="str">
        <f t="shared" ca="1" si="3"/>
        <v>https://elections.larochelle.fr/resultats-2024-europeennes</v>
      </c>
      <c r="G41" s="135" t="str">
        <f t="shared" ca="1" si="4"/>
        <v>A</v>
      </c>
      <c r="H41" s="135" t="str">
        <f t="shared" ca="1" si="5"/>
        <v/>
      </c>
      <c r="I41" s="135" t="str">
        <f t="shared" ca="1" si="6"/>
        <v/>
      </c>
      <c r="J41" s="137" t="str">
        <f t="shared" ca="1" si="7"/>
        <v/>
      </c>
      <c r="K41" s="138" t="str">
        <f t="shared" ca="1" si="8"/>
        <v/>
      </c>
      <c r="L41" s="138"/>
      <c r="M41" s="138">
        <f t="shared" ca="1" si="9"/>
        <v>0</v>
      </c>
      <c r="N41" s="139" t="str">
        <f t="shared" ca="1" si="10"/>
        <v/>
      </c>
      <c r="O41" s="139"/>
      <c r="P41" s="140"/>
      <c r="Q41" s="140"/>
      <c r="R41" s="140"/>
      <c r="S41" s="140"/>
      <c r="T41" s="140"/>
      <c r="U41" s="141">
        <f t="shared" si="11"/>
        <v>0</v>
      </c>
    </row>
    <row r="42" ht="15" hidden="1" customHeight="1">
      <c r="A42" s="144"/>
      <c r="B42" s="134">
        <v>20</v>
      </c>
      <c r="C42" s="135" t="str">
        <f t="shared" ca="1" si="1"/>
        <v>1.9</v>
      </c>
      <c r="D42" s="135" t="str">
        <f t="shared" ca="1" si="2"/>
        <v>na</v>
      </c>
      <c r="E42" s="135" t="s">
        <v>36</v>
      </c>
      <c r="F42" s="136" t="str">
        <f t="shared" ca="1" si="3"/>
        <v>https://elections.larochelle.fr/mentions-legales</v>
      </c>
      <c r="G42" s="135" t="str">
        <f t="shared" ca="1" si="4"/>
        <v>A</v>
      </c>
      <c r="H42" s="135" t="str">
        <f t="shared" ca="1" si="5"/>
        <v/>
      </c>
      <c r="I42" s="135" t="str">
        <f t="shared" ca="1" si="6"/>
        <v/>
      </c>
      <c r="J42" s="137" t="str">
        <f t="shared" ca="1" si="7"/>
        <v/>
      </c>
      <c r="K42" s="138" t="str">
        <f t="shared" ca="1" si="8"/>
        <v/>
      </c>
      <c r="L42" s="138"/>
      <c r="M42" s="138">
        <f t="shared" ca="1" si="9"/>
        <v>0</v>
      </c>
      <c r="N42" s="139" t="str">
        <f t="shared" ca="1" si="10"/>
        <v/>
      </c>
      <c r="O42" s="139"/>
      <c r="P42" s="140"/>
      <c r="Q42" s="140"/>
      <c r="R42" s="140"/>
      <c r="S42" s="140"/>
      <c r="T42" s="140"/>
      <c r="U42" s="141">
        <f t="shared" si="11"/>
        <v>0</v>
      </c>
    </row>
    <row r="43" ht="15" hidden="1" customHeight="1">
      <c r="A43" s="144"/>
      <c r="B43" s="134">
        <v>20</v>
      </c>
      <c r="C43" s="135" t="str">
        <f t="shared" ca="1" si="1"/>
        <v>1.9</v>
      </c>
      <c r="D43" s="135" t="str">
        <f t="shared" ca="1" si="2"/>
        <v>na</v>
      </c>
      <c r="E43" s="135" t="s">
        <v>39</v>
      </c>
      <c r="F43" s="136" t="str">
        <f t="shared" ca="1" si="3"/>
        <v>https://accessibilite.larochelle.fr/la-rochelle-elections/#conformity</v>
      </c>
      <c r="G43" s="135" t="str">
        <f t="shared" ca="1" si="4"/>
        <v>A</v>
      </c>
      <c r="H43" s="135" t="str">
        <f t="shared" ca="1" si="5"/>
        <v/>
      </c>
      <c r="I43" s="135" t="str">
        <f t="shared" ca="1" si="6"/>
        <v/>
      </c>
      <c r="J43" s="137" t="str">
        <f t="shared" ca="1" si="7"/>
        <v/>
      </c>
      <c r="K43" s="138" t="str">
        <f t="shared" ca="1" si="8"/>
        <v/>
      </c>
      <c r="L43" s="138"/>
      <c r="M43" s="138">
        <f t="shared" ca="1" si="9"/>
        <v>0</v>
      </c>
      <c r="N43" s="139" t="str">
        <f t="shared" ca="1" si="10"/>
        <v/>
      </c>
      <c r="O43" s="139"/>
      <c r="P43" s="140"/>
      <c r="Q43" s="140"/>
      <c r="R43" s="140"/>
      <c r="S43" s="140"/>
      <c r="T43" s="140"/>
      <c r="U43" s="141">
        <f t="shared" si="11"/>
        <v>0</v>
      </c>
    </row>
    <row r="44" ht="15" hidden="1" customHeight="1">
      <c r="A44" s="144" t="s">
        <v>86</v>
      </c>
      <c r="B44" s="134">
        <v>21</v>
      </c>
      <c r="C44" s="135" t="str">
        <f t="shared" ca="1" si="1"/>
        <v>2.1</v>
      </c>
      <c r="D44" s="135" t="str">
        <f t="shared" ca="1" si="2"/>
        <v>na</v>
      </c>
      <c r="E44" s="135" t="s">
        <v>30</v>
      </c>
      <c r="F44" s="136" t="str">
        <f t="shared" ca="1" si="3"/>
        <v>https://elections.larochelle.fr/</v>
      </c>
      <c r="G44" s="135" t="str">
        <f t="shared" ca="1" si="4"/>
        <v>A</v>
      </c>
      <c r="H44" s="135" t="str">
        <f t="shared" ca="1" si="5"/>
        <v/>
      </c>
      <c r="I44" s="135" t="str">
        <f t="shared" ca="1" si="6"/>
        <v/>
      </c>
      <c r="J44" s="137" t="str">
        <f t="shared" ca="1" si="7"/>
        <v/>
      </c>
      <c r="K44" s="138" t="str">
        <f t="shared" ca="1" si="8"/>
        <v/>
      </c>
      <c r="L44" s="138"/>
      <c r="M44" s="138">
        <f t="shared" ca="1" si="9"/>
        <v>0</v>
      </c>
      <c r="N44" s="139" t="str">
        <f t="shared" ca="1" si="10"/>
        <v/>
      </c>
      <c r="O44" s="139"/>
      <c r="P44" s="140"/>
      <c r="Q44" s="140"/>
      <c r="R44" s="140"/>
      <c r="S44" s="140"/>
      <c r="T44" s="140"/>
      <c r="U44" s="141">
        <f t="shared" si="11"/>
        <v>0</v>
      </c>
    </row>
    <row r="45" ht="15" hidden="1" customHeight="1">
      <c r="A45" s="144"/>
      <c r="B45" s="134">
        <v>21</v>
      </c>
      <c r="C45" s="135" t="str">
        <f t="shared" ca="1" si="1"/>
        <v>2.1</v>
      </c>
      <c r="D45" s="135" t="str">
        <f t="shared" ca="1" si="2"/>
        <v>na</v>
      </c>
      <c r="E45" s="135" t="s">
        <v>33</v>
      </c>
      <c r="F45" s="136" t="str">
        <f t="shared" ca="1" si="3"/>
        <v>https://elections.larochelle.fr/resultats-2024-europeennes</v>
      </c>
      <c r="G45" s="135" t="str">
        <f t="shared" ca="1" si="4"/>
        <v>A</v>
      </c>
      <c r="H45" s="135" t="str">
        <f t="shared" ca="1" si="5"/>
        <v/>
      </c>
      <c r="I45" s="135" t="str">
        <f t="shared" ca="1" si="6"/>
        <v/>
      </c>
      <c r="J45" s="137" t="str">
        <f t="shared" ca="1" si="7"/>
        <v/>
      </c>
      <c r="K45" s="138" t="str">
        <f t="shared" ca="1" si="8"/>
        <v/>
      </c>
      <c r="L45" s="138"/>
      <c r="M45" s="138">
        <f t="shared" ca="1" si="9"/>
        <v>0</v>
      </c>
      <c r="N45" s="139" t="str">
        <f t="shared" ca="1" si="10"/>
        <v/>
      </c>
      <c r="O45" s="139"/>
      <c r="P45" s="140"/>
      <c r="Q45" s="140"/>
      <c r="R45" s="140"/>
      <c r="S45" s="140"/>
      <c r="T45" s="140"/>
      <c r="U45" s="141">
        <f t="shared" si="11"/>
        <v>0</v>
      </c>
    </row>
    <row r="46" ht="15" hidden="1" customHeight="1">
      <c r="A46" s="144"/>
      <c r="B46" s="134">
        <v>21</v>
      </c>
      <c r="C46" s="135" t="str">
        <f t="shared" ca="1" si="1"/>
        <v>2.1</v>
      </c>
      <c r="D46" s="135" t="str">
        <f t="shared" ca="1" si="2"/>
        <v>na</v>
      </c>
      <c r="E46" s="135" t="s">
        <v>36</v>
      </c>
      <c r="F46" s="136" t="str">
        <f t="shared" ca="1" si="3"/>
        <v>https://elections.larochelle.fr/mentions-legales</v>
      </c>
      <c r="G46" s="135" t="str">
        <f t="shared" ca="1" si="4"/>
        <v>A</v>
      </c>
      <c r="H46" s="135" t="str">
        <f t="shared" ca="1" si="5"/>
        <v/>
      </c>
      <c r="I46" s="135" t="str">
        <f t="shared" ca="1" si="6"/>
        <v/>
      </c>
      <c r="J46" s="137" t="str">
        <f t="shared" ca="1" si="7"/>
        <v/>
      </c>
      <c r="K46" s="138" t="str">
        <f t="shared" ca="1" si="8"/>
        <v/>
      </c>
      <c r="L46" s="138"/>
      <c r="M46" s="138">
        <f t="shared" ca="1" si="9"/>
        <v>0</v>
      </c>
      <c r="N46" s="139" t="str">
        <f t="shared" ca="1" si="10"/>
        <v/>
      </c>
      <c r="O46" s="139"/>
      <c r="P46" s="140"/>
      <c r="Q46" s="140"/>
      <c r="R46" s="140"/>
      <c r="S46" s="140"/>
      <c r="T46" s="140"/>
      <c r="U46" s="141">
        <f t="shared" si="11"/>
        <v>0</v>
      </c>
    </row>
    <row r="47" ht="15" hidden="1" customHeight="1">
      <c r="A47" s="144"/>
      <c r="B47" s="134">
        <v>21</v>
      </c>
      <c r="C47" s="135" t="str">
        <f t="shared" ca="1" si="1"/>
        <v>2.1</v>
      </c>
      <c r="D47" s="135" t="str">
        <f t="shared" ca="1" si="2"/>
        <v>na</v>
      </c>
      <c r="E47" s="135" t="s">
        <v>39</v>
      </c>
      <c r="F47" s="136" t="str">
        <f t="shared" ca="1" si="3"/>
        <v>https://accessibilite.larochelle.fr/la-rochelle-elections/#conformity</v>
      </c>
      <c r="G47" s="135" t="str">
        <f t="shared" ca="1" si="4"/>
        <v>A</v>
      </c>
      <c r="H47" s="135" t="str">
        <f t="shared" ca="1" si="5"/>
        <v/>
      </c>
      <c r="I47" s="135" t="str">
        <f t="shared" ca="1" si="6"/>
        <v/>
      </c>
      <c r="J47" s="137" t="str">
        <f t="shared" ca="1" si="7"/>
        <v/>
      </c>
      <c r="K47" s="138" t="str">
        <f t="shared" ca="1" si="8"/>
        <v/>
      </c>
      <c r="L47" s="138"/>
      <c r="M47" s="138">
        <f t="shared" ca="1" si="9"/>
        <v>0</v>
      </c>
      <c r="N47" s="139" t="str">
        <f t="shared" ca="1" si="10"/>
        <v/>
      </c>
      <c r="O47" s="139"/>
      <c r="P47" s="140"/>
      <c r="Q47" s="140"/>
      <c r="R47" s="140"/>
      <c r="S47" s="140"/>
      <c r="T47" s="140"/>
      <c r="U47" s="141">
        <f t="shared" si="11"/>
        <v>0</v>
      </c>
    </row>
    <row r="48" ht="15" hidden="1" customHeight="1">
      <c r="A48" s="144"/>
      <c r="B48" s="134">
        <v>22</v>
      </c>
      <c r="C48" s="135" t="str">
        <f t="shared" ca="1" si="1"/>
        <v>2.2</v>
      </c>
      <c r="D48" s="135" t="str">
        <f t="shared" ca="1" si="2"/>
        <v>na</v>
      </c>
      <c r="E48" s="135" t="s">
        <v>30</v>
      </c>
      <c r="F48" s="136" t="str">
        <f t="shared" ca="1" si="3"/>
        <v>https://elections.larochelle.fr/</v>
      </c>
      <c r="G48" s="135" t="str">
        <f t="shared" ca="1" si="4"/>
        <v>A</v>
      </c>
      <c r="H48" s="135" t="str">
        <f t="shared" ca="1" si="5"/>
        <v/>
      </c>
      <c r="I48" s="135" t="str">
        <f t="shared" ca="1" si="6"/>
        <v/>
      </c>
      <c r="J48" s="137" t="str">
        <f t="shared" ca="1" si="7"/>
        <v/>
      </c>
      <c r="K48" s="138" t="str">
        <f t="shared" ca="1" si="8"/>
        <v/>
      </c>
      <c r="L48" s="138"/>
      <c r="M48" s="138">
        <f t="shared" ca="1" si="9"/>
        <v>0</v>
      </c>
      <c r="N48" s="139" t="str">
        <f t="shared" ca="1" si="10"/>
        <v/>
      </c>
      <c r="O48" s="139"/>
      <c r="P48" s="140"/>
      <c r="Q48" s="140"/>
      <c r="R48" s="140"/>
      <c r="S48" s="140"/>
      <c r="T48" s="140"/>
      <c r="U48" s="141">
        <f t="shared" si="11"/>
        <v>0</v>
      </c>
    </row>
    <row r="49" ht="15" hidden="1" customHeight="1">
      <c r="A49" s="144"/>
      <c r="B49" s="134">
        <v>22</v>
      </c>
      <c r="C49" s="135" t="str">
        <f t="shared" ca="1" si="1"/>
        <v>2.2</v>
      </c>
      <c r="D49" s="135" t="str">
        <f t="shared" ca="1" si="2"/>
        <v>na</v>
      </c>
      <c r="E49" s="135" t="s">
        <v>33</v>
      </c>
      <c r="F49" s="136" t="str">
        <f t="shared" ca="1" si="3"/>
        <v>https://elections.larochelle.fr/resultats-2024-europeennes</v>
      </c>
      <c r="G49" s="135" t="str">
        <f t="shared" ca="1" si="4"/>
        <v>A</v>
      </c>
      <c r="H49" s="135" t="str">
        <f t="shared" ca="1" si="5"/>
        <v/>
      </c>
      <c r="I49" s="135" t="str">
        <f t="shared" ca="1" si="6"/>
        <v/>
      </c>
      <c r="J49" s="137" t="str">
        <f t="shared" ca="1" si="7"/>
        <v/>
      </c>
      <c r="K49" s="138" t="str">
        <f t="shared" ca="1" si="8"/>
        <v/>
      </c>
      <c r="L49" s="138"/>
      <c r="M49" s="138">
        <f t="shared" ca="1" si="9"/>
        <v>0</v>
      </c>
      <c r="N49" s="139" t="str">
        <f t="shared" ca="1" si="10"/>
        <v/>
      </c>
      <c r="O49" s="139"/>
      <c r="P49" s="140"/>
      <c r="Q49" s="140"/>
      <c r="R49" s="140"/>
      <c r="S49" s="140"/>
      <c r="T49" s="140"/>
      <c r="U49" s="141">
        <f t="shared" si="11"/>
        <v>0</v>
      </c>
    </row>
    <row r="50" ht="15" hidden="1" customHeight="1">
      <c r="A50" s="144"/>
      <c r="B50" s="134">
        <v>22</v>
      </c>
      <c r="C50" s="135" t="str">
        <f t="shared" ca="1" si="1"/>
        <v>2.2</v>
      </c>
      <c r="D50" s="135" t="str">
        <f t="shared" ca="1" si="2"/>
        <v>na</v>
      </c>
      <c r="E50" s="135" t="s">
        <v>36</v>
      </c>
      <c r="F50" s="136" t="str">
        <f t="shared" ca="1" si="3"/>
        <v>https://elections.larochelle.fr/mentions-legales</v>
      </c>
      <c r="G50" s="135" t="str">
        <f t="shared" ca="1" si="4"/>
        <v>A</v>
      </c>
      <c r="H50" s="135" t="str">
        <f t="shared" ca="1" si="5"/>
        <v/>
      </c>
      <c r="I50" s="135" t="str">
        <f t="shared" ca="1" si="6"/>
        <v/>
      </c>
      <c r="J50" s="137" t="str">
        <f t="shared" ca="1" si="7"/>
        <v/>
      </c>
      <c r="K50" s="138" t="str">
        <f t="shared" ca="1" si="8"/>
        <v/>
      </c>
      <c r="L50" s="138"/>
      <c r="M50" s="138">
        <f t="shared" ca="1" si="9"/>
        <v>0</v>
      </c>
      <c r="N50" s="139" t="str">
        <f t="shared" ca="1" si="10"/>
        <v/>
      </c>
      <c r="O50" s="139"/>
      <c r="P50" s="140"/>
      <c r="Q50" s="140"/>
      <c r="R50" s="140"/>
      <c r="S50" s="140"/>
      <c r="T50" s="140"/>
      <c r="U50" s="141">
        <f t="shared" si="11"/>
        <v>0</v>
      </c>
    </row>
    <row r="51" ht="15" hidden="1" customHeight="1">
      <c r="A51" s="144"/>
      <c r="B51" s="134">
        <v>22</v>
      </c>
      <c r="C51" s="135" t="str">
        <f t="shared" ca="1" si="1"/>
        <v>2.2</v>
      </c>
      <c r="D51" s="135" t="str">
        <f t="shared" ca="1" si="2"/>
        <v>na</v>
      </c>
      <c r="E51" s="135" t="s">
        <v>39</v>
      </c>
      <c r="F51" s="136" t="str">
        <f t="shared" ca="1" si="3"/>
        <v>https://accessibilite.larochelle.fr/la-rochelle-elections/#conformity</v>
      </c>
      <c r="G51" s="135" t="str">
        <f t="shared" ca="1" si="4"/>
        <v>A</v>
      </c>
      <c r="H51" s="135" t="str">
        <f t="shared" ca="1" si="5"/>
        <v/>
      </c>
      <c r="I51" s="135" t="str">
        <f t="shared" ca="1" si="6"/>
        <v/>
      </c>
      <c r="J51" s="137" t="str">
        <f t="shared" ca="1" si="7"/>
        <v/>
      </c>
      <c r="K51" s="138" t="str">
        <f t="shared" ca="1" si="8"/>
        <v/>
      </c>
      <c r="L51" s="138"/>
      <c r="M51" s="138">
        <f t="shared" ca="1" si="9"/>
        <v>0</v>
      </c>
      <c r="N51" s="139" t="str">
        <f t="shared" ca="1" si="10"/>
        <v/>
      </c>
      <c r="O51" s="139"/>
      <c r="P51" s="140"/>
      <c r="Q51" s="140"/>
      <c r="R51" s="140"/>
      <c r="S51" s="140"/>
      <c r="T51" s="140"/>
      <c r="U51" s="141">
        <f t="shared" si="11"/>
        <v>0</v>
      </c>
    </row>
    <row r="52" ht="15" hidden="1" customHeight="1">
      <c r="A52" s="144" t="s">
        <v>87</v>
      </c>
      <c r="B52" s="134">
        <v>23</v>
      </c>
      <c r="C52" s="135" t="str">
        <f t="shared" ca="1" si="1"/>
        <v>3.1</v>
      </c>
      <c r="D52" s="135" t="str">
        <f t="shared" ca="1" si="2"/>
        <v>c</v>
      </c>
      <c r="E52" s="135" t="s">
        <v>30</v>
      </c>
      <c r="F52" s="136" t="str">
        <f t="shared" ca="1" si="3"/>
        <v>https://elections.larochelle.fr/</v>
      </c>
      <c r="G52" s="135" t="str">
        <f t="shared" ca="1" si="4"/>
        <v>A</v>
      </c>
      <c r="H52" s="135" t="str">
        <f t="shared" ca="1" si="5"/>
        <v>x</v>
      </c>
      <c r="I52" s="135" t="str">
        <f t="shared" ca="1" si="6"/>
        <v/>
      </c>
      <c r="J52" s="137" t="str">
        <f t="shared" ca="1" si="7"/>
        <v/>
      </c>
      <c r="K52" s="138" t="str">
        <f t="shared" ca="1" si="8"/>
        <v/>
      </c>
      <c r="L52" s="138"/>
      <c r="M52" s="138">
        <f t="shared" ca="1" si="9"/>
        <v>0</v>
      </c>
      <c r="N52" s="139" t="str">
        <f t="shared" ca="1" si="10"/>
        <v/>
      </c>
      <c r="O52" s="139"/>
      <c r="P52" s="140"/>
      <c r="Q52" s="140"/>
      <c r="R52" s="140"/>
      <c r="S52" s="140"/>
      <c r="T52" s="140"/>
      <c r="U52" s="141">
        <f t="shared" si="11"/>
        <v>0</v>
      </c>
    </row>
    <row r="53" ht="15" hidden="1" customHeight="1">
      <c r="A53" s="144"/>
      <c r="B53" s="134">
        <v>23</v>
      </c>
      <c r="C53" s="135" t="str">
        <f t="shared" ca="1" si="1"/>
        <v>3.1</v>
      </c>
      <c r="D53" s="135" t="str">
        <f t="shared" ca="1" si="2"/>
        <v>c</v>
      </c>
      <c r="E53" s="135" t="s">
        <v>33</v>
      </c>
      <c r="F53" s="136" t="str">
        <f t="shared" ca="1" si="3"/>
        <v>https://elections.larochelle.fr/resultats-2024-europeennes</v>
      </c>
      <c r="G53" s="135" t="str">
        <f t="shared" ca="1" si="4"/>
        <v>A</v>
      </c>
      <c r="H53" s="135" t="str">
        <f t="shared" ca="1" si="5"/>
        <v>x</v>
      </c>
      <c r="I53" s="135" t="str">
        <f t="shared" ca="1" si="6"/>
        <v/>
      </c>
      <c r="J53" s="137" t="str">
        <f t="shared" ca="1" si="7"/>
        <v/>
      </c>
      <c r="K53" s="138" t="str">
        <f t="shared" ca="1" si="8"/>
        <v/>
      </c>
      <c r="L53" s="138"/>
      <c r="M53" s="138">
        <f t="shared" ca="1" si="9"/>
        <v>0</v>
      </c>
      <c r="N53" s="139" t="str">
        <f t="shared" ca="1" si="10"/>
        <v/>
      </c>
      <c r="O53" s="139"/>
      <c r="P53" s="140"/>
      <c r="Q53" s="140"/>
      <c r="R53" s="140"/>
      <c r="S53" s="140"/>
      <c r="T53" s="140"/>
      <c r="U53" s="141">
        <f t="shared" si="11"/>
        <v>0</v>
      </c>
    </row>
    <row r="54" ht="15" hidden="1" customHeight="1">
      <c r="A54" s="144"/>
      <c r="B54" s="134">
        <v>23</v>
      </c>
      <c r="C54" s="135" t="str">
        <f t="shared" ca="1" si="1"/>
        <v>3.1</v>
      </c>
      <c r="D54" s="135" t="str">
        <f t="shared" ca="1" si="2"/>
        <v>c</v>
      </c>
      <c r="E54" s="135" t="s">
        <v>36</v>
      </c>
      <c r="F54" s="136" t="str">
        <f t="shared" ca="1" si="3"/>
        <v>https://elections.larochelle.fr/mentions-legales</v>
      </c>
      <c r="G54" s="135" t="str">
        <f t="shared" ca="1" si="4"/>
        <v>A</v>
      </c>
      <c r="H54" s="135" t="str">
        <f t="shared" ca="1" si="5"/>
        <v>x</v>
      </c>
      <c r="I54" s="135" t="str">
        <f t="shared" ca="1" si="6"/>
        <v/>
      </c>
      <c r="J54" s="137" t="str">
        <f t="shared" ca="1" si="7"/>
        <v/>
      </c>
      <c r="K54" s="138" t="str">
        <f t="shared" ca="1" si="8"/>
        <v/>
      </c>
      <c r="L54" s="138"/>
      <c r="M54" s="138">
        <f t="shared" ca="1" si="9"/>
        <v>0</v>
      </c>
      <c r="N54" s="139" t="str">
        <f t="shared" ca="1" si="10"/>
        <v/>
      </c>
      <c r="O54" s="139"/>
      <c r="P54" s="140"/>
      <c r="Q54" s="140"/>
      <c r="R54" s="140"/>
      <c r="S54" s="140"/>
      <c r="T54" s="140"/>
      <c r="U54" s="141">
        <f t="shared" si="11"/>
        <v>0</v>
      </c>
    </row>
    <row r="55" ht="15" hidden="1" customHeight="1">
      <c r="A55" s="144"/>
      <c r="B55" s="134">
        <v>23</v>
      </c>
      <c r="C55" s="135" t="str">
        <f t="shared" ca="1" si="1"/>
        <v>3.1</v>
      </c>
      <c r="D55" s="135" t="str">
        <f t="shared" ca="1" si="2"/>
        <v>c</v>
      </c>
      <c r="E55" s="135" t="s">
        <v>39</v>
      </c>
      <c r="F55" s="136" t="str">
        <f t="shared" ca="1" si="3"/>
        <v>https://accessibilite.larochelle.fr/la-rochelle-elections/#conformity</v>
      </c>
      <c r="G55" s="135" t="str">
        <f t="shared" ca="1" si="4"/>
        <v>A</v>
      </c>
      <c r="H55" s="135" t="str">
        <f t="shared" ca="1" si="5"/>
        <v>x</v>
      </c>
      <c r="I55" s="135" t="str">
        <f t="shared" ca="1" si="6"/>
        <v/>
      </c>
      <c r="J55" s="137" t="str">
        <f t="shared" ca="1" si="7"/>
        <v/>
      </c>
      <c r="K55" s="138" t="str">
        <f t="shared" ca="1" si="8"/>
        <v/>
      </c>
      <c r="L55" s="138"/>
      <c r="M55" s="138">
        <f t="shared" ca="1" si="9"/>
        <v>0</v>
      </c>
      <c r="N55" s="139" t="str">
        <f t="shared" ca="1" si="10"/>
        <v/>
      </c>
      <c r="O55" s="139"/>
      <c r="P55" s="140"/>
      <c r="Q55" s="140"/>
      <c r="R55" s="140"/>
      <c r="S55" s="140"/>
      <c r="T55" s="140"/>
      <c r="U55" s="141">
        <f t="shared" si="11"/>
        <v>0</v>
      </c>
    </row>
    <row r="56" ht="15" hidden="1" customHeight="1">
      <c r="A56" s="144"/>
      <c r="B56" s="134">
        <v>24</v>
      </c>
      <c r="C56" s="135" t="str">
        <f t="shared" ca="1" si="1"/>
        <v>3.2</v>
      </c>
      <c r="D56" s="135" t="str">
        <f t="shared" ca="1" si="2"/>
        <v>c</v>
      </c>
      <c r="E56" s="135" t="s">
        <v>30</v>
      </c>
      <c r="F56" s="136" t="str">
        <f t="shared" ca="1" si="3"/>
        <v>https://elections.larochelle.fr/</v>
      </c>
      <c r="G56" s="135" t="str">
        <f t="shared" ca="1" si="4"/>
        <v>AA</v>
      </c>
      <c r="H56" s="135" t="str">
        <f t="shared" ca="1" si="5"/>
        <v/>
      </c>
      <c r="I56" s="135" t="str">
        <f t="shared" ca="1" si="6"/>
        <v/>
      </c>
      <c r="J56" s="137" t="str">
        <f t="shared" ca="1" si="7"/>
        <v/>
      </c>
      <c r="K56" s="138" t="str">
        <f t="shared" ca="1" si="8"/>
        <v/>
      </c>
      <c r="L56" s="138"/>
      <c r="M56" s="138">
        <f t="shared" ca="1" si="9"/>
        <v>0</v>
      </c>
      <c r="N56" s="139" t="str">
        <f t="shared" ca="1" si="10"/>
        <v/>
      </c>
      <c r="O56" s="139"/>
      <c r="P56" s="140"/>
      <c r="Q56" s="140"/>
      <c r="R56" s="140"/>
      <c r="S56" s="140"/>
      <c r="T56" s="140"/>
      <c r="U56" s="141">
        <f t="shared" si="11"/>
        <v>0</v>
      </c>
    </row>
    <row r="57" ht="15" hidden="1" customHeight="1">
      <c r="A57" s="144"/>
      <c r="B57" s="134">
        <v>24</v>
      </c>
      <c r="C57" s="135" t="str">
        <f t="shared" ca="1" si="1"/>
        <v>3.2</v>
      </c>
      <c r="D57" s="135" t="str">
        <f t="shared" ca="1" si="2"/>
        <v>c</v>
      </c>
      <c r="E57" s="135" t="s">
        <v>33</v>
      </c>
      <c r="F57" s="136" t="str">
        <f t="shared" ca="1" si="3"/>
        <v>https://elections.larochelle.fr/resultats-2024-europeennes</v>
      </c>
      <c r="G57" s="135" t="str">
        <f t="shared" ca="1" si="4"/>
        <v>AA</v>
      </c>
      <c r="H57" s="135" t="str">
        <f t="shared" ca="1" si="5"/>
        <v/>
      </c>
      <c r="I57" s="135" t="str">
        <f t="shared" ca="1" si="6"/>
        <v/>
      </c>
      <c r="J57" s="137" t="str">
        <f t="shared" ca="1" si="7"/>
        <v/>
      </c>
      <c r="K57" s="138" t="str">
        <f t="shared" ca="1" si="8"/>
        <v/>
      </c>
      <c r="L57" s="138"/>
      <c r="M57" s="138">
        <f t="shared" ca="1" si="9"/>
        <v>0</v>
      </c>
      <c r="N57" s="139" t="str">
        <f t="shared" ca="1" si="10"/>
        <v/>
      </c>
      <c r="O57" s="139"/>
      <c r="P57" s="140"/>
      <c r="Q57" s="140"/>
      <c r="R57" s="140"/>
      <c r="S57" s="140"/>
      <c r="T57" s="140"/>
      <c r="U57" s="141">
        <f t="shared" si="11"/>
        <v>0</v>
      </c>
    </row>
    <row r="58" ht="15" hidden="1" customHeight="1">
      <c r="A58" s="144"/>
      <c r="B58" s="134">
        <v>24</v>
      </c>
      <c r="C58" s="135" t="str">
        <f t="shared" ca="1" si="1"/>
        <v>3.2</v>
      </c>
      <c r="D58" s="135" t="str">
        <f t="shared" ca="1" si="2"/>
        <v>c</v>
      </c>
      <c r="E58" s="135" t="s">
        <v>36</v>
      </c>
      <c r="F58" s="136" t="str">
        <f t="shared" ca="1" si="3"/>
        <v>https://elections.larochelle.fr/mentions-legales</v>
      </c>
      <c r="G58" s="135" t="str">
        <f t="shared" ca="1" si="4"/>
        <v>AA</v>
      </c>
      <c r="H58" s="135" t="str">
        <f t="shared" ca="1" si="5"/>
        <v/>
      </c>
      <c r="I58" s="135" t="str">
        <f t="shared" ca="1" si="6"/>
        <v/>
      </c>
      <c r="J58" s="137" t="str">
        <f t="shared" ca="1" si="7"/>
        <v/>
      </c>
      <c r="K58" s="138" t="str">
        <f t="shared" ca="1" si="8"/>
        <v/>
      </c>
      <c r="L58" s="138"/>
      <c r="M58" s="138">
        <f t="shared" ca="1" si="9"/>
        <v>0</v>
      </c>
      <c r="N58" s="139" t="str">
        <f t="shared" ca="1" si="10"/>
        <v/>
      </c>
      <c r="O58" s="139"/>
      <c r="P58" s="140"/>
      <c r="Q58" s="140"/>
      <c r="R58" s="140"/>
      <c r="S58" s="140"/>
      <c r="T58" s="140"/>
      <c r="U58" s="141">
        <f t="shared" si="11"/>
        <v>0</v>
      </c>
    </row>
    <row r="59" ht="15" hidden="1" customHeight="1">
      <c r="A59" s="144"/>
      <c r="B59" s="134">
        <v>24</v>
      </c>
      <c r="C59" s="135" t="str">
        <f t="shared" ca="1" si="1"/>
        <v>3.2</v>
      </c>
      <c r="D59" s="135" t="str">
        <f t="shared" ca="1" si="2"/>
        <v>c</v>
      </c>
      <c r="E59" s="135" t="s">
        <v>39</v>
      </c>
      <c r="F59" s="136" t="str">
        <f t="shared" ca="1" si="3"/>
        <v>https://accessibilite.larochelle.fr/la-rochelle-elections/#conformity</v>
      </c>
      <c r="G59" s="135" t="str">
        <f t="shared" ca="1" si="4"/>
        <v>AA</v>
      </c>
      <c r="H59" s="135" t="str">
        <f t="shared" ca="1" si="5"/>
        <v/>
      </c>
      <c r="I59" s="135" t="str">
        <f t="shared" ca="1" si="6"/>
        <v/>
      </c>
      <c r="J59" s="137" t="str">
        <f t="shared" ca="1" si="7"/>
        <v/>
      </c>
      <c r="K59" s="138" t="str">
        <f t="shared" ca="1" si="8"/>
        <v/>
      </c>
      <c r="L59" s="138"/>
      <c r="M59" s="138">
        <f t="shared" ca="1" si="9"/>
        <v>0</v>
      </c>
      <c r="N59" s="139" t="str">
        <f t="shared" ca="1" si="10"/>
        <v/>
      </c>
      <c r="O59" s="139"/>
      <c r="P59" s="140"/>
      <c r="Q59" s="140"/>
      <c r="R59" s="140"/>
      <c r="S59" s="140"/>
      <c r="T59" s="140"/>
      <c r="U59" s="141">
        <f t="shared" si="11"/>
        <v>0</v>
      </c>
    </row>
    <row r="60" ht="15" hidden="1" customHeight="1">
      <c r="A60" s="144"/>
      <c r="B60" s="134">
        <v>25</v>
      </c>
      <c r="C60" s="135" t="str">
        <f t="shared" ca="1" si="1"/>
        <v>3.3</v>
      </c>
      <c r="D60" s="135" t="str">
        <f t="shared" ca="1" si="2"/>
        <v>c</v>
      </c>
      <c r="E60" s="135" t="s">
        <v>30</v>
      </c>
      <c r="F60" s="136" t="str">
        <f t="shared" ca="1" si="3"/>
        <v>https://elections.larochelle.fr/</v>
      </c>
      <c r="G60" s="135" t="str">
        <f t="shared" ca="1" si="4"/>
        <v>AA</v>
      </c>
      <c r="H60" s="135" t="str">
        <f t="shared" ca="1" si="5"/>
        <v/>
      </c>
      <c r="I60" s="135" t="str">
        <f t="shared" ca="1" si="6"/>
        <v/>
      </c>
      <c r="J60" s="137" t="str">
        <f t="shared" ca="1" si="7"/>
        <v/>
      </c>
      <c r="K60" s="138" t="str">
        <f t="shared" ca="1" si="8"/>
        <v/>
      </c>
      <c r="L60" s="138"/>
      <c r="M60" s="138">
        <f t="shared" ca="1" si="9"/>
        <v>0</v>
      </c>
      <c r="N60" s="139" t="str">
        <f t="shared" ca="1" si="10"/>
        <v/>
      </c>
      <c r="O60" s="139"/>
      <c r="P60" s="140"/>
      <c r="Q60" s="140"/>
      <c r="R60" s="140"/>
      <c r="S60" s="140"/>
      <c r="T60" s="140"/>
      <c r="U60" s="141">
        <f t="shared" si="11"/>
        <v>0</v>
      </c>
    </row>
    <row r="61" ht="15" hidden="1" customHeight="1">
      <c r="A61" s="144"/>
      <c r="B61" s="134">
        <v>25</v>
      </c>
      <c r="C61" s="135" t="str">
        <f t="shared" ca="1" si="1"/>
        <v>3.3</v>
      </c>
      <c r="D61" s="135" t="str">
        <f t="shared" ca="1" si="2"/>
        <v>c</v>
      </c>
      <c r="E61" s="135" t="s">
        <v>33</v>
      </c>
      <c r="F61" s="136" t="str">
        <f t="shared" ca="1" si="3"/>
        <v>https://elections.larochelle.fr/resultats-2024-europeennes</v>
      </c>
      <c r="G61" s="135" t="str">
        <f t="shared" ca="1" si="4"/>
        <v>AA</v>
      </c>
      <c r="H61" s="135" t="str">
        <f t="shared" ca="1" si="5"/>
        <v/>
      </c>
      <c r="I61" s="135" t="str">
        <f t="shared" ca="1" si="6"/>
        <v/>
      </c>
      <c r="J61" s="137" t="str">
        <f t="shared" ca="1" si="7"/>
        <v/>
      </c>
      <c r="K61" s="138" t="str">
        <f t="shared" ca="1" si="8"/>
        <v/>
      </c>
      <c r="L61" s="138"/>
      <c r="M61" s="138">
        <f t="shared" ca="1" si="9"/>
        <v>0</v>
      </c>
      <c r="N61" s="139" t="str">
        <f t="shared" ca="1" si="10"/>
        <v/>
      </c>
      <c r="O61" s="139"/>
      <c r="P61" s="140"/>
      <c r="Q61" s="140"/>
      <c r="R61" s="140"/>
      <c r="S61" s="140"/>
      <c r="T61" s="140"/>
      <c r="U61" s="141">
        <f t="shared" si="11"/>
        <v>0</v>
      </c>
    </row>
    <row r="62" ht="15" hidden="1" customHeight="1">
      <c r="A62" s="144"/>
      <c r="B62" s="134">
        <v>25</v>
      </c>
      <c r="C62" s="135" t="str">
        <f t="shared" ca="1" si="1"/>
        <v>3.3</v>
      </c>
      <c r="D62" s="135" t="str">
        <f t="shared" ca="1" si="2"/>
        <v>c</v>
      </c>
      <c r="E62" s="135" t="s">
        <v>36</v>
      </c>
      <c r="F62" s="136" t="str">
        <f t="shared" ca="1" si="3"/>
        <v>https://elections.larochelle.fr/mentions-legales</v>
      </c>
      <c r="G62" s="135" t="str">
        <f t="shared" ca="1" si="4"/>
        <v>AA</v>
      </c>
      <c r="H62" s="135" t="str">
        <f t="shared" ca="1" si="5"/>
        <v/>
      </c>
      <c r="I62" s="135" t="str">
        <f t="shared" ca="1" si="6"/>
        <v/>
      </c>
      <c r="J62" s="137" t="str">
        <f t="shared" ca="1" si="7"/>
        <v/>
      </c>
      <c r="K62" s="138" t="str">
        <f t="shared" ca="1" si="8"/>
        <v/>
      </c>
      <c r="L62" s="138"/>
      <c r="M62" s="138">
        <f t="shared" ca="1" si="9"/>
        <v>0</v>
      </c>
      <c r="N62" s="139" t="str">
        <f t="shared" ca="1" si="10"/>
        <v/>
      </c>
      <c r="O62" s="139"/>
      <c r="P62" s="140"/>
      <c r="Q62" s="140"/>
      <c r="R62" s="140"/>
      <c r="S62" s="140"/>
      <c r="T62" s="140"/>
      <c r="U62" s="141">
        <f t="shared" si="11"/>
        <v>0</v>
      </c>
    </row>
    <row r="63" ht="15" hidden="1" customHeight="1">
      <c r="A63" s="144"/>
      <c r="B63" s="134">
        <v>25</v>
      </c>
      <c r="C63" s="135" t="str">
        <f t="shared" ca="1" si="1"/>
        <v>3.3</v>
      </c>
      <c r="D63" s="135" t="str">
        <f t="shared" ca="1" si="2"/>
        <v>c</v>
      </c>
      <c r="E63" s="135" t="s">
        <v>39</v>
      </c>
      <c r="F63" s="136" t="str">
        <f t="shared" ca="1" si="3"/>
        <v>https://accessibilite.larochelle.fr/la-rochelle-elections/#conformity</v>
      </c>
      <c r="G63" s="135" t="str">
        <f t="shared" ca="1" si="4"/>
        <v>AA</v>
      </c>
      <c r="H63" s="135" t="str">
        <f t="shared" ca="1" si="5"/>
        <v/>
      </c>
      <c r="I63" s="135" t="str">
        <f t="shared" ca="1" si="6"/>
        <v/>
      </c>
      <c r="J63" s="137" t="str">
        <f t="shared" ca="1" si="7"/>
        <v/>
      </c>
      <c r="K63" s="138" t="str">
        <f t="shared" ca="1" si="8"/>
        <v/>
      </c>
      <c r="L63" s="138"/>
      <c r="M63" s="138">
        <f t="shared" ca="1" si="9"/>
        <v>0</v>
      </c>
      <c r="N63" s="139" t="str">
        <f t="shared" ca="1" si="10"/>
        <v/>
      </c>
      <c r="O63" s="139"/>
      <c r="P63" s="140"/>
      <c r="Q63" s="140"/>
      <c r="R63" s="140"/>
      <c r="S63" s="140"/>
      <c r="T63" s="140"/>
      <c r="U63" s="141">
        <f t="shared" si="11"/>
        <v>0</v>
      </c>
    </row>
    <row r="64" ht="15" hidden="1" customHeight="1">
      <c r="A64" s="144" t="s">
        <v>88</v>
      </c>
      <c r="B64" s="134">
        <v>26</v>
      </c>
      <c r="C64" s="135" t="str">
        <f t="shared" ca="1" si="1"/>
        <v>4.1</v>
      </c>
      <c r="D64" s="135" t="str">
        <f t="shared" ca="1" si="2"/>
        <v>na</v>
      </c>
      <c r="E64" s="135" t="s">
        <v>30</v>
      </c>
      <c r="F64" s="136" t="str">
        <f t="shared" ca="1" si="3"/>
        <v>https://elections.larochelle.fr/</v>
      </c>
      <c r="G64" s="135" t="str">
        <f t="shared" ca="1" si="4"/>
        <v>A</v>
      </c>
      <c r="H64" s="135" t="str">
        <f t="shared" ca="1" si="5"/>
        <v>x</v>
      </c>
      <c r="I64" s="135" t="str">
        <f t="shared" ca="1" si="6"/>
        <v/>
      </c>
      <c r="J64" s="137" t="str">
        <f t="shared" ca="1" si="7"/>
        <v/>
      </c>
      <c r="K64" s="138" t="str">
        <f t="shared" ca="1" si="8"/>
        <v/>
      </c>
      <c r="L64" s="138"/>
      <c r="M64" s="138">
        <f t="shared" ca="1" si="9"/>
        <v>0</v>
      </c>
      <c r="N64" s="139" t="str">
        <f t="shared" ca="1" si="10"/>
        <v/>
      </c>
      <c r="O64" s="139"/>
      <c r="P64" s="140"/>
      <c r="Q64" s="140"/>
      <c r="R64" s="140"/>
      <c r="S64" s="140"/>
      <c r="T64" s="140"/>
      <c r="U64" s="141">
        <f t="shared" si="11"/>
        <v>0</v>
      </c>
    </row>
    <row r="65" ht="15" hidden="1" customHeight="1">
      <c r="A65" s="144"/>
      <c r="B65" s="134">
        <v>26</v>
      </c>
      <c r="C65" s="135" t="str">
        <f t="shared" ca="1" si="1"/>
        <v>4.1</v>
      </c>
      <c r="D65" s="135" t="str">
        <f t="shared" ca="1" si="2"/>
        <v>na</v>
      </c>
      <c r="E65" s="135" t="s">
        <v>33</v>
      </c>
      <c r="F65" s="136" t="str">
        <f t="shared" ca="1" si="3"/>
        <v>https://elections.larochelle.fr/resultats-2024-europeennes</v>
      </c>
      <c r="G65" s="135" t="str">
        <f t="shared" ca="1" si="4"/>
        <v>A</v>
      </c>
      <c r="H65" s="135" t="str">
        <f t="shared" ca="1" si="5"/>
        <v>x</v>
      </c>
      <c r="I65" s="135" t="str">
        <f t="shared" ca="1" si="6"/>
        <v/>
      </c>
      <c r="J65" s="137" t="str">
        <f t="shared" ca="1" si="7"/>
        <v/>
      </c>
      <c r="K65" s="138" t="str">
        <f t="shared" ca="1" si="8"/>
        <v/>
      </c>
      <c r="L65" s="138"/>
      <c r="M65" s="138">
        <f t="shared" ca="1" si="9"/>
        <v>0</v>
      </c>
      <c r="N65" s="139" t="str">
        <f t="shared" ca="1" si="10"/>
        <v/>
      </c>
      <c r="O65" s="139"/>
      <c r="P65" s="140"/>
      <c r="Q65" s="140"/>
      <c r="R65" s="140"/>
      <c r="S65" s="140"/>
      <c r="T65" s="140"/>
      <c r="U65" s="141">
        <f t="shared" si="11"/>
        <v>0</v>
      </c>
    </row>
    <row r="66" ht="15" hidden="1" customHeight="1">
      <c r="A66" s="144"/>
      <c r="B66" s="134">
        <v>26</v>
      </c>
      <c r="C66" s="135" t="str">
        <f t="shared" ca="1" si="1"/>
        <v>4.1</v>
      </c>
      <c r="D66" s="135" t="str">
        <f t="shared" ca="1" si="2"/>
        <v>na</v>
      </c>
      <c r="E66" s="135" t="s">
        <v>36</v>
      </c>
      <c r="F66" s="136" t="str">
        <f t="shared" ca="1" si="3"/>
        <v>https://elections.larochelle.fr/mentions-legales</v>
      </c>
      <c r="G66" s="135" t="str">
        <f t="shared" ca="1" si="4"/>
        <v>A</v>
      </c>
      <c r="H66" s="135" t="str">
        <f t="shared" ca="1" si="5"/>
        <v>x</v>
      </c>
      <c r="I66" s="135" t="str">
        <f t="shared" ca="1" si="6"/>
        <v/>
      </c>
      <c r="J66" s="137" t="str">
        <f t="shared" ca="1" si="7"/>
        <v/>
      </c>
      <c r="K66" s="138" t="str">
        <f t="shared" ca="1" si="8"/>
        <v/>
      </c>
      <c r="L66" s="138"/>
      <c r="M66" s="138">
        <f t="shared" ca="1" si="9"/>
        <v>0</v>
      </c>
      <c r="N66" s="139" t="str">
        <f t="shared" ca="1" si="10"/>
        <v/>
      </c>
      <c r="O66" s="139"/>
      <c r="P66" s="140"/>
      <c r="Q66" s="140"/>
      <c r="R66" s="140"/>
      <c r="S66" s="140"/>
      <c r="T66" s="140"/>
      <c r="U66" s="141">
        <f t="shared" si="11"/>
        <v>0</v>
      </c>
    </row>
    <row r="67" ht="15" hidden="1" customHeight="1">
      <c r="A67" s="144"/>
      <c r="B67" s="134">
        <v>26</v>
      </c>
      <c r="C67" s="135" t="str">
        <f t="shared" ca="1" si="1"/>
        <v>4.1</v>
      </c>
      <c r="D67" s="135" t="str">
        <f t="shared" ca="1" si="2"/>
        <v>na</v>
      </c>
      <c r="E67" s="135" t="s">
        <v>39</v>
      </c>
      <c r="F67" s="136" t="str">
        <f t="shared" ca="1" si="3"/>
        <v>https://accessibilite.larochelle.fr/la-rochelle-elections/#conformity</v>
      </c>
      <c r="G67" s="135" t="str">
        <f t="shared" ca="1" si="4"/>
        <v>A</v>
      </c>
      <c r="H67" s="135" t="str">
        <f t="shared" ca="1" si="5"/>
        <v>x</v>
      </c>
      <c r="I67" s="135" t="str">
        <f t="shared" ca="1" si="6"/>
        <v/>
      </c>
      <c r="J67" s="137" t="str">
        <f t="shared" ca="1" si="7"/>
        <v/>
      </c>
      <c r="K67" s="138" t="str">
        <f t="shared" ca="1" si="8"/>
        <v/>
      </c>
      <c r="L67" s="138"/>
      <c r="M67" s="138">
        <f t="shared" ca="1" si="9"/>
        <v>0</v>
      </c>
      <c r="N67" s="139" t="str">
        <f t="shared" ca="1" si="10"/>
        <v/>
      </c>
      <c r="O67" s="139"/>
      <c r="P67" s="140"/>
      <c r="Q67" s="140"/>
      <c r="R67" s="140"/>
      <c r="S67" s="140"/>
      <c r="T67" s="140"/>
      <c r="U67" s="141">
        <f t="shared" si="11"/>
        <v>0</v>
      </c>
    </row>
    <row r="68" ht="15" hidden="1" customHeight="1">
      <c r="A68" s="144"/>
      <c r="B68" s="134">
        <v>27</v>
      </c>
      <c r="C68" s="135" t="str">
        <f t="shared" ca="1" si="1"/>
        <v>4.2</v>
      </c>
      <c r="D68" s="135" t="str">
        <f t="shared" ca="1" si="2"/>
        <v>na</v>
      </c>
      <c r="E68" s="135" t="s">
        <v>30</v>
      </c>
      <c r="F68" s="136" t="str">
        <f t="shared" ca="1" si="3"/>
        <v>https://elections.larochelle.fr/</v>
      </c>
      <c r="G68" s="135" t="str">
        <f t="shared" ca="1" si="4"/>
        <v>A</v>
      </c>
      <c r="H68" s="135" t="str">
        <f t="shared" ca="1" si="5"/>
        <v/>
      </c>
      <c r="I68" s="135" t="str">
        <f t="shared" ca="1" si="6"/>
        <v/>
      </c>
      <c r="J68" s="137" t="str">
        <f t="shared" ca="1" si="7"/>
        <v/>
      </c>
      <c r="K68" s="138" t="str">
        <f t="shared" ca="1" si="8"/>
        <v/>
      </c>
      <c r="L68" s="138"/>
      <c r="M68" s="138">
        <f t="shared" ca="1" si="9"/>
        <v>0</v>
      </c>
      <c r="N68" s="139" t="str">
        <f t="shared" ca="1" si="10"/>
        <v/>
      </c>
      <c r="O68" s="139"/>
      <c r="P68" s="140"/>
      <c r="Q68" s="140"/>
      <c r="R68" s="140"/>
      <c r="S68" s="140"/>
      <c r="T68" s="140"/>
      <c r="U68" s="141">
        <f t="shared" si="11"/>
        <v>0</v>
      </c>
    </row>
    <row r="69" ht="15" hidden="1" customHeight="1">
      <c r="A69" s="144"/>
      <c r="B69" s="134">
        <v>27</v>
      </c>
      <c r="C69" s="135" t="str">
        <f t="shared" ca="1" si="1"/>
        <v>4.2</v>
      </c>
      <c r="D69" s="135" t="str">
        <f t="shared" ca="1" si="2"/>
        <v>na</v>
      </c>
      <c r="E69" s="135" t="s">
        <v>33</v>
      </c>
      <c r="F69" s="136" t="str">
        <f t="shared" ca="1" si="3"/>
        <v>https://elections.larochelle.fr/resultats-2024-europeennes</v>
      </c>
      <c r="G69" s="135" t="str">
        <f t="shared" ca="1" si="4"/>
        <v>A</v>
      </c>
      <c r="H69" s="135" t="str">
        <f t="shared" ca="1" si="5"/>
        <v/>
      </c>
      <c r="I69" s="135" t="str">
        <f t="shared" ca="1" si="6"/>
        <v/>
      </c>
      <c r="J69" s="137" t="str">
        <f t="shared" ca="1" si="7"/>
        <v/>
      </c>
      <c r="K69" s="138" t="str">
        <f t="shared" ca="1" si="8"/>
        <v/>
      </c>
      <c r="L69" s="138"/>
      <c r="M69" s="138">
        <f t="shared" ca="1" si="9"/>
        <v>0</v>
      </c>
      <c r="N69" s="139" t="str">
        <f t="shared" ca="1" si="10"/>
        <v/>
      </c>
      <c r="O69" s="139"/>
      <c r="P69" s="140"/>
      <c r="Q69" s="140"/>
      <c r="R69" s="140"/>
      <c r="S69" s="140"/>
      <c r="T69" s="140"/>
      <c r="U69" s="141">
        <f t="shared" si="11"/>
        <v>0</v>
      </c>
    </row>
    <row r="70" ht="15" hidden="1" customHeight="1">
      <c r="A70" s="144"/>
      <c r="B70" s="134">
        <v>27</v>
      </c>
      <c r="C70" s="135" t="str">
        <f t="shared" ca="1" si="1"/>
        <v>4.2</v>
      </c>
      <c r="D70" s="135" t="str">
        <f t="shared" ca="1" si="2"/>
        <v>na</v>
      </c>
      <c r="E70" s="135" t="s">
        <v>36</v>
      </c>
      <c r="F70" s="136" t="str">
        <f t="shared" ca="1" si="3"/>
        <v>https://elections.larochelle.fr/mentions-legales</v>
      </c>
      <c r="G70" s="135" t="str">
        <f t="shared" ca="1" si="4"/>
        <v>A</v>
      </c>
      <c r="H70" s="135" t="str">
        <f t="shared" ca="1" si="5"/>
        <v/>
      </c>
      <c r="I70" s="135" t="str">
        <f t="shared" ca="1" si="6"/>
        <v/>
      </c>
      <c r="J70" s="137" t="str">
        <f t="shared" ca="1" si="7"/>
        <v/>
      </c>
      <c r="K70" s="138" t="str">
        <f t="shared" ca="1" si="8"/>
        <v/>
      </c>
      <c r="L70" s="138"/>
      <c r="M70" s="138">
        <f t="shared" ca="1" si="9"/>
        <v>0</v>
      </c>
      <c r="N70" s="139" t="str">
        <f t="shared" ca="1" si="10"/>
        <v/>
      </c>
      <c r="O70" s="139"/>
      <c r="P70" s="140"/>
      <c r="Q70" s="140"/>
      <c r="R70" s="140"/>
      <c r="S70" s="140"/>
      <c r="T70" s="140"/>
      <c r="U70" s="141">
        <f t="shared" si="11"/>
        <v>0</v>
      </c>
    </row>
    <row r="71" ht="15" hidden="1" customHeight="1">
      <c r="A71" s="144"/>
      <c r="B71" s="134">
        <v>27</v>
      </c>
      <c r="C71" s="135" t="str">
        <f t="shared" ca="1" si="1"/>
        <v>4.2</v>
      </c>
      <c r="D71" s="135" t="str">
        <f t="shared" ca="1" si="2"/>
        <v>na</v>
      </c>
      <c r="E71" s="135" t="s">
        <v>39</v>
      </c>
      <c r="F71" s="136" t="str">
        <f t="shared" ca="1" si="3"/>
        <v>https://accessibilite.larochelle.fr/la-rochelle-elections/#conformity</v>
      </c>
      <c r="G71" s="135" t="str">
        <f t="shared" ca="1" si="4"/>
        <v>A</v>
      </c>
      <c r="H71" s="135" t="str">
        <f t="shared" ca="1" si="5"/>
        <v/>
      </c>
      <c r="I71" s="135" t="str">
        <f t="shared" ca="1" si="6"/>
        <v/>
      </c>
      <c r="J71" s="137" t="str">
        <f t="shared" ca="1" si="7"/>
        <v/>
      </c>
      <c r="K71" s="138" t="str">
        <f t="shared" ca="1" si="8"/>
        <v/>
      </c>
      <c r="L71" s="138"/>
      <c r="M71" s="138">
        <f t="shared" ca="1" si="9"/>
        <v>0</v>
      </c>
      <c r="N71" s="139" t="str">
        <f t="shared" ca="1" si="10"/>
        <v/>
      </c>
      <c r="O71" s="139"/>
      <c r="P71" s="140"/>
      <c r="Q71" s="140"/>
      <c r="R71" s="140"/>
      <c r="S71" s="140"/>
      <c r="T71" s="140"/>
      <c r="U71" s="141">
        <f t="shared" si="11"/>
        <v>0</v>
      </c>
    </row>
    <row r="72" ht="15" hidden="1" customHeight="1">
      <c r="A72" s="144"/>
      <c r="B72" s="134">
        <v>28</v>
      </c>
      <c r="C72" s="135" t="str">
        <f t="shared" ref="C72:C135" ca="1" si="12">IF(INDIRECT($E72 &amp; "!B" &amp; $B72)=0,"",INDIRECT($E72 &amp; "!B" &amp; $B72))</f>
        <v>4.3</v>
      </c>
      <c r="D72" s="135" t="str">
        <f t="shared" ref="D72:D135" ca="1" si="13">IF(INDIRECT($E72 &amp; "!F" &amp; $B72)=0,"",INDIRECT($E72 &amp; "!F" &amp; $B72))</f>
        <v>na</v>
      </c>
      <c r="E72" s="135" t="s">
        <v>30</v>
      </c>
      <c r="F72" s="136" t="str">
        <f t="shared" ref="F72:F135" ca="1" si="14">HYPERLINK(INDIRECT($E72 &amp; "!C3"))</f>
        <v>https://elections.larochelle.fr/</v>
      </c>
      <c r="G72" s="135" t="str">
        <f t="shared" ref="G72:G135" ca="1" si="15">IF(INDIRECT($E72 &amp; "!C" &amp; $B72)=0,"",INDIRECT($E72 &amp; "!C" &amp; $B72))</f>
        <v>A</v>
      </c>
      <c r="H72" s="135" t="str">
        <f t="shared" ref="H72:H135" ca="1" si="16">IF(INDIRECT($E72 &amp; "!D" &amp; $B72)=0,"",INDIRECT($E72 &amp; "!D" &amp; $B72))</f>
        <v/>
      </c>
      <c r="I72" s="135" t="str">
        <f t="shared" ref="I72:I135" ca="1" si="17">IF(INDIRECT($E72 &amp; "!H" &amp; $B72)=0,"",INDIRECT($E72 &amp; "!H" &amp; $B72))</f>
        <v/>
      </c>
      <c r="J72" s="137" t="str">
        <f t="shared" ref="J72:J135" ca="1" si="18">IF(INDIRECT($E72 &amp; "!I" &amp; $B72)=0,"",INDIRECT($E72 &amp; "!I" &amp; $B72))</f>
        <v/>
      </c>
      <c r="K72" s="138" t="str">
        <f t="shared" ref="K72:K135" ca="1" si="19">IFERROR(VLOOKUP($J72,$W$1:$AA$4,(MATCH($I72,$X$5:$AA$5,0))+1,FALSE), "")</f>
        <v/>
      </c>
      <c r="L72" s="138"/>
      <c r="M72" s="138">
        <f t="shared" ref="M72:M135" ca="1" si="20">COUNTIFS($C$7:$C$431, $C72, $D$7:$D$431, "nc")</f>
        <v>0</v>
      </c>
      <c r="N72" s="139" t="str">
        <f t="shared" ref="N72:N135" ca="1" si="21">IF(INDIRECT($E72 &amp; "!J" &amp; $B72)=0,"",INDIRECT($E72 &amp; "!J" &amp; $B72))</f>
        <v/>
      </c>
      <c r="O72" s="139"/>
      <c r="P72" s="140"/>
      <c r="Q72" s="140"/>
      <c r="R72" s="140"/>
      <c r="S72" s="140"/>
      <c r="T72" s="140"/>
      <c r="U72" s="141">
        <f t="shared" ref="U72:U135" si="22">SUM($P72:$T72)</f>
        <v>0</v>
      </c>
    </row>
    <row r="73" ht="15" hidden="1" customHeight="1">
      <c r="A73" s="144"/>
      <c r="B73" s="134">
        <v>28</v>
      </c>
      <c r="C73" s="135" t="str">
        <f t="shared" ca="1" si="12"/>
        <v>4.3</v>
      </c>
      <c r="D73" s="135" t="str">
        <f t="shared" ca="1" si="13"/>
        <v>na</v>
      </c>
      <c r="E73" s="135" t="s">
        <v>33</v>
      </c>
      <c r="F73" s="136" t="str">
        <f t="shared" ca="1" si="14"/>
        <v>https://elections.larochelle.fr/resultats-2024-europeennes</v>
      </c>
      <c r="G73" s="135" t="str">
        <f t="shared" ca="1" si="15"/>
        <v>A</v>
      </c>
      <c r="H73" s="135" t="str">
        <f t="shared" ca="1" si="16"/>
        <v/>
      </c>
      <c r="I73" s="135" t="str">
        <f t="shared" ca="1" si="17"/>
        <v/>
      </c>
      <c r="J73" s="137" t="str">
        <f t="shared" ca="1" si="18"/>
        <v/>
      </c>
      <c r="K73" s="138" t="str">
        <f t="shared" ca="1" si="19"/>
        <v/>
      </c>
      <c r="L73" s="138"/>
      <c r="M73" s="138">
        <f t="shared" ca="1" si="20"/>
        <v>0</v>
      </c>
      <c r="N73" s="139" t="str">
        <f t="shared" ca="1" si="21"/>
        <v/>
      </c>
      <c r="O73" s="139"/>
      <c r="P73" s="140"/>
      <c r="Q73" s="140"/>
      <c r="R73" s="140"/>
      <c r="S73" s="140"/>
      <c r="T73" s="140"/>
      <c r="U73" s="141">
        <f t="shared" si="22"/>
        <v>0</v>
      </c>
    </row>
    <row r="74" ht="15" hidden="1" customHeight="1">
      <c r="A74" s="144"/>
      <c r="B74" s="134">
        <v>28</v>
      </c>
      <c r="C74" s="135" t="str">
        <f t="shared" ca="1" si="12"/>
        <v>4.3</v>
      </c>
      <c r="D74" s="135" t="str">
        <f t="shared" ca="1" si="13"/>
        <v>na</v>
      </c>
      <c r="E74" s="135" t="s">
        <v>36</v>
      </c>
      <c r="F74" s="136" t="str">
        <f t="shared" ca="1" si="14"/>
        <v>https://elections.larochelle.fr/mentions-legales</v>
      </c>
      <c r="G74" s="135" t="str">
        <f t="shared" ca="1" si="15"/>
        <v>A</v>
      </c>
      <c r="H74" s="135" t="str">
        <f t="shared" ca="1" si="16"/>
        <v/>
      </c>
      <c r="I74" s="135" t="str">
        <f t="shared" ca="1" si="17"/>
        <v/>
      </c>
      <c r="J74" s="137" t="str">
        <f t="shared" ca="1" si="18"/>
        <v/>
      </c>
      <c r="K74" s="138" t="str">
        <f t="shared" ca="1" si="19"/>
        <v/>
      </c>
      <c r="L74" s="138"/>
      <c r="M74" s="138">
        <f t="shared" ca="1" si="20"/>
        <v>0</v>
      </c>
      <c r="N74" s="139" t="str">
        <f t="shared" ca="1" si="21"/>
        <v/>
      </c>
      <c r="O74" s="139"/>
      <c r="P74" s="140"/>
      <c r="Q74" s="140"/>
      <c r="R74" s="140"/>
      <c r="S74" s="140"/>
      <c r="T74" s="140"/>
      <c r="U74" s="141">
        <f t="shared" si="22"/>
        <v>0</v>
      </c>
    </row>
    <row r="75" ht="15" hidden="1" customHeight="1">
      <c r="A75" s="144"/>
      <c r="B75" s="134">
        <v>28</v>
      </c>
      <c r="C75" s="135" t="str">
        <f t="shared" ca="1" si="12"/>
        <v>4.3</v>
      </c>
      <c r="D75" s="135" t="str">
        <f t="shared" ca="1" si="13"/>
        <v>na</v>
      </c>
      <c r="E75" s="135" t="s">
        <v>39</v>
      </c>
      <c r="F75" s="136" t="str">
        <f t="shared" ca="1" si="14"/>
        <v>https://accessibilite.larochelle.fr/la-rochelle-elections/#conformity</v>
      </c>
      <c r="G75" s="135" t="str">
        <f t="shared" ca="1" si="15"/>
        <v>A</v>
      </c>
      <c r="H75" s="135" t="str">
        <f t="shared" ca="1" si="16"/>
        <v/>
      </c>
      <c r="I75" s="135" t="str">
        <f t="shared" ca="1" si="17"/>
        <v/>
      </c>
      <c r="J75" s="137" t="str">
        <f t="shared" ca="1" si="18"/>
        <v/>
      </c>
      <c r="K75" s="138" t="str">
        <f t="shared" ca="1" si="19"/>
        <v/>
      </c>
      <c r="L75" s="138"/>
      <c r="M75" s="138">
        <f t="shared" ca="1" si="20"/>
        <v>0</v>
      </c>
      <c r="N75" s="139" t="str">
        <f t="shared" ca="1" si="21"/>
        <v/>
      </c>
      <c r="O75" s="139"/>
      <c r="P75" s="140"/>
      <c r="Q75" s="140"/>
      <c r="R75" s="140"/>
      <c r="S75" s="140"/>
      <c r="T75" s="140"/>
      <c r="U75" s="141">
        <f t="shared" si="22"/>
        <v>0</v>
      </c>
    </row>
    <row r="76" ht="15" hidden="1" customHeight="1">
      <c r="A76" s="144"/>
      <c r="B76" s="134">
        <v>29</v>
      </c>
      <c r="C76" s="135" t="str">
        <f t="shared" ca="1" si="12"/>
        <v>4.4</v>
      </c>
      <c r="D76" s="135" t="str">
        <f t="shared" ca="1" si="13"/>
        <v>na</v>
      </c>
      <c r="E76" s="135" t="s">
        <v>30</v>
      </c>
      <c r="F76" s="136" t="str">
        <f t="shared" ca="1" si="14"/>
        <v>https://elections.larochelle.fr/</v>
      </c>
      <c r="G76" s="135" t="str">
        <f t="shared" ca="1" si="15"/>
        <v>A</v>
      </c>
      <c r="H76" s="135" t="str">
        <f t="shared" ca="1" si="16"/>
        <v/>
      </c>
      <c r="I76" s="135" t="str">
        <f t="shared" ca="1" si="17"/>
        <v/>
      </c>
      <c r="J76" s="137" t="str">
        <f t="shared" ca="1" si="18"/>
        <v/>
      </c>
      <c r="K76" s="138" t="str">
        <f t="shared" ca="1" si="19"/>
        <v/>
      </c>
      <c r="L76" s="138"/>
      <c r="M76" s="138">
        <f t="shared" ca="1" si="20"/>
        <v>0</v>
      </c>
      <c r="N76" s="139" t="str">
        <f t="shared" ca="1" si="21"/>
        <v/>
      </c>
      <c r="O76" s="139"/>
      <c r="P76" s="140"/>
      <c r="Q76" s="140"/>
      <c r="R76" s="140"/>
      <c r="S76" s="140"/>
      <c r="T76" s="140"/>
      <c r="U76" s="141">
        <f t="shared" si="22"/>
        <v>0</v>
      </c>
    </row>
    <row r="77" ht="15" hidden="1" customHeight="1">
      <c r="A77" s="144"/>
      <c r="B77" s="134">
        <v>29</v>
      </c>
      <c r="C77" s="135" t="str">
        <f t="shared" ca="1" si="12"/>
        <v>4.4</v>
      </c>
      <c r="D77" s="135" t="str">
        <f t="shared" ca="1" si="13"/>
        <v>na</v>
      </c>
      <c r="E77" s="135" t="s">
        <v>33</v>
      </c>
      <c r="F77" s="136" t="str">
        <f t="shared" ca="1" si="14"/>
        <v>https://elections.larochelle.fr/resultats-2024-europeennes</v>
      </c>
      <c r="G77" s="135" t="str">
        <f t="shared" ca="1" si="15"/>
        <v>A</v>
      </c>
      <c r="H77" s="135" t="str">
        <f t="shared" ca="1" si="16"/>
        <v/>
      </c>
      <c r="I77" s="135" t="str">
        <f t="shared" ca="1" si="17"/>
        <v/>
      </c>
      <c r="J77" s="137" t="str">
        <f t="shared" ca="1" si="18"/>
        <v/>
      </c>
      <c r="K77" s="138" t="str">
        <f t="shared" ca="1" si="19"/>
        <v/>
      </c>
      <c r="L77" s="138"/>
      <c r="M77" s="138">
        <f t="shared" ca="1" si="20"/>
        <v>0</v>
      </c>
      <c r="N77" s="139" t="str">
        <f t="shared" ca="1" si="21"/>
        <v/>
      </c>
      <c r="O77" s="139"/>
      <c r="P77" s="140"/>
      <c r="Q77" s="140"/>
      <c r="R77" s="140"/>
      <c r="S77" s="140"/>
      <c r="T77" s="140"/>
      <c r="U77" s="141">
        <f t="shared" si="22"/>
        <v>0</v>
      </c>
    </row>
    <row r="78" ht="15" hidden="1" customHeight="1">
      <c r="A78" s="144"/>
      <c r="B78" s="134">
        <v>29</v>
      </c>
      <c r="C78" s="135" t="str">
        <f t="shared" ca="1" si="12"/>
        <v>4.4</v>
      </c>
      <c r="D78" s="135" t="str">
        <f t="shared" ca="1" si="13"/>
        <v>na</v>
      </c>
      <c r="E78" s="135" t="s">
        <v>36</v>
      </c>
      <c r="F78" s="136" t="str">
        <f t="shared" ca="1" si="14"/>
        <v>https://elections.larochelle.fr/mentions-legales</v>
      </c>
      <c r="G78" s="135" t="str">
        <f t="shared" ca="1" si="15"/>
        <v>A</v>
      </c>
      <c r="H78" s="135" t="str">
        <f t="shared" ca="1" si="16"/>
        <v/>
      </c>
      <c r="I78" s="135" t="str">
        <f t="shared" ca="1" si="17"/>
        <v/>
      </c>
      <c r="J78" s="137" t="str">
        <f t="shared" ca="1" si="18"/>
        <v/>
      </c>
      <c r="K78" s="138" t="str">
        <f t="shared" ca="1" si="19"/>
        <v/>
      </c>
      <c r="L78" s="138"/>
      <c r="M78" s="138">
        <f t="shared" ca="1" si="20"/>
        <v>0</v>
      </c>
      <c r="N78" s="139" t="str">
        <f t="shared" ca="1" si="21"/>
        <v/>
      </c>
      <c r="O78" s="139"/>
      <c r="P78" s="140"/>
      <c r="Q78" s="140"/>
      <c r="R78" s="140"/>
      <c r="S78" s="140"/>
      <c r="T78" s="140"/>
      <c r="U78" s="141">
        <f t="shared" si="22"/>
        <v>0</v>
      </c>
    </row>
    <row r="79" ht="15" hidden="1" customHeight="1">
      <c r="A79" s="144"/>
      <c r="B79" s="134">
        <v>29</v>
      </c>
      <c r="C79" s="135" t="str">
        <f t="shared" ca="1" si="12"/>
        <v>4.4</v>
      </c>
      <c r="D79" s="135" t="str">
        <f t="shared" ca="1" si="13"/>
        <v>na</v>
      </c>
      <c r="E79" s="135" t="s">
        <v>39</v>
      </c>
      <c r="F79" s="136" t="str">
        <f t="shared" ca="1" si="14"/>
        <v>https://accessibilite.larochelle.fr/la-rochelle-elections/#conformity</v>
      </c>
      <c r="G79" s="135" t="str">
        <f t="shared" ca="1" si="15"/>
        <v>A</v>
      </c>
      <c r="H79" s="135" t="str">
        <f t="shared" ca="1" si="16"/>
        <v/>
      </c>
      <c r="I79" s="135" t="str">
        <f t="shared" ca="1" si="17"/>
        <v/>
      </c>
      <c r="J79" s="137" t="str">
        <f t="shared" ca="1" si="18"/>
        <v/>
      </c>
      <c r="K79" s="138" t="str">
        <f t="shared" ca="1" si="19"/>
        <v/>
      </c>
      <c r="L79" s="138"/>
      <c r="M79" s="138">
        <f t="shared" ca="1" si="20"/>
        <v>0</v>
      </c>
      <c r="N79" s="139" t="str">
        <f t="shared" ca="1" si="21"/>
        <v/>
      </c>
      <c r="O79" s="139"/>
      <c r="P79" s="140"/>
      <c r="Q79" s="140"/>
      <c r="R79" s="140"/>
      <c r="S79" s="140"/>
      <c r="T79" s="140"/>
      <c r="U79" s="141">
        <f t="shared" si="22"/>
        <v>0</v>
      </c>
    </row>
    <row r="80" ht="15" hidden="1" customHeight="1">
      <c r="A80" s="144"/>
      <c r="B80" s="134">
        <v>30</v>
      </c>
      <c r="C80" s="135" t="str">
        <f t="shared" ca="1" si="12"/>
        <v>4.5</v>
      </c>
      <c r="D80" s="135" t="str">
        <f t="shared" ca="1" si="13"/>
        <v>na</v>
      </c>
      <c r="E80" s="135" t="s">
        <v>30</v>
      </c>
      <c r="F80" s="136" t="str">
        <f t="shared" ca="1" si="14"/>
        <v>https://elections.larochelle.fr/</v>
      </c>
      <c r="G80" s="135" t="str">
        <f t="shared" ca="1" si="15"/>
        <v>AA</v>
      </c>
      <c r="H80" s="135" t="str">
        <f t="shared" ca="1" si="16"/>
        <v/>
      </c>
      <c r="I80" s="135" t="str">
        <f t="shared" ca="1" si="17"/>
        <v/>
      </c>
      <c r="J80" s="137" t="str">
        <f t="shared" ca="1" si="18"/>
        <v/>
      </c>
      <c r="K80" s="138" t="str">
        <f t="shared" ca="1" si="19"/>
        <v/>
      </c>
      <c r="L80" s="138"/>
      <c r="M80" s="138">
        <f t="shared" ca="1" si="20"/>
        <v>0</v>
      </c>
      <c r="N80" s="139" t="str">
        <f t="shared" ca="1" si="21"/>
        <v/>
      </c>
      <c r="O80" s="139"/>
      <c r="P80" s="140"/>
      <c r="Q80" s="140"/>
      <c r="R80" s="140"/>
      <c r="S80" s="140"/>
      <c r="T80" s="140"/>
      <c r="U80" s="141">
        <f t="shared" si="22"/>
        <v>0</v>
      </c>
    </row>
    <row r="81" ht="15" hidden="1" customHeight="1">
      <c r="A81" s="144"/>
      <c r="B81" s="134">
        <v>30</v>
      </c>
      <c r="C81" s="135" t="str">
        <f t="shared" ca="1" si="12"/>
        <v>4.5</v>
      </c>
      <c r="D81" s="135" t="str">
        <f t="shared" ca="1" si="13"/>
        <v>na</v>
      </c>
      <c r="E81" s="135" t="s">
        <v>33</v>
      </c>
      <c r="F81" s="136" t="str">
        <f t="shared" ca="1" si="14"/>
        <v>https://elections.larochelle.fr/resultats-2024-europeennes</v>
      </c>
      <c r="G81" s="135" t="str">
        <f t="shared" ca="1" si="15"/>
        <v>AA</v>
      </c>
      <c r="H81" s="135" t="str">
        <f t="shared" ca="1" si="16"/>
        <v/>
      </c>
      <c r="I81" s="135" t="str">
        <f t="shared" ca="1" si="17"/>
        <v/>
      </c>
      <c r="J81" s="137" t="str">
        <f t="shared" ca="1" si="18"/>
        <v/>
      </c>
      <c r="K81" s="138" t="str">
        <f t="shared" ca="1" si="19"/>
        <v/>
      </c>
      <c r="L81" s="138"/>
      <c r="M81" s="138">
        <f t="shared" ca="1" si="20"/>
        <v>0</v>
      </c>
      <c r="N81" s="139" t="str">
        <f t="shared" ca="1" si="21"/>
        <v/>
      </c>
      <c r="O81" s="139"/>
      <c r="P81" s="140"/>
      <c r="Q81" s="140"/>
      <c r="R81" s="140"/>
      <c r="S81" s="140"/>
      <c r="T81" s="140"/>
      <c r="U81" s="141">
        <f t="shared" si="22"/>
        <v>0</v>
      </c>
    </row>
    <row r="82" ht="15" hidden="1" customHeight="1">
      <c r="A82" s="144"/>
      <c r="B82" s="134">
        <v>30</v>
      </c>
      <c r="C82" s="135" t="str">
        <f t="shared" ca="1" si="12"/>
        <v>4.5</v>
      </c>
      <c r="D82" s="135" t="str">
        <f t="shared" ca="1" si="13"/>
        <v>na</v>
      </c>
      <c r="E82" s="135" t="s">
        <v>36</v>
      </c>
      <c r="F82" s="136" t="str">
        <f t="shared" ca="1" si="14"/>
        <v>https://elections.larochelle.fr/mentions-legales</v>
      </c>
      <c r="G82" s="135" t="str">
        <f t="shared" ca="1" si="15"/>
        <v>AA</v>
      </c>
      <c r="H82" s="135" t="str">
        <f t="shared" ca="1" si="16"/>
        <v/>
      </c>
      <c r="I82" s="135" t="str">
        <f t="shared" ca="1" si="17"/>
        <v/>
      </c>
      <c r="J82" s="137" t="str">
        <f t="shared" ca="1" si="18"/>
        <v/>
      </c>
      <c r="K82" s="138" t="str">
        <f t="shared" ca="1" si="19"/>
        <v/>
      </c>
      <c r="L82" s="138"/>
      <c r="M82" s="138">
        <f t="shared" ca="1" si="20"/>
        <v>0</v>
      </c>
      <c r="N82" s="139" t="str">
        <f t="shared" ca="1" si="21"/>
        <v/>
      </c>
      <c r="O82" s="139"/>
      <c r="P82" s="140"/>
      <c r="Q82" s="140"/>
      <c r="R82" s="140"/>
      <c r="S82" s="140"/>
      <c r="T82" s="140"/>
      <c r="U82" s="141">
        <f t="shared" si="22"/>
        <v>0</v>
      </c>
    </row>
    <row r="83" ht="15" hidden="1" customHeight="1">
      <c r="A83" s="144"/>
      <c r="B83" s="134">
        <v>30</v>
      </c>
      <c r="C83" s="135" t="str">
        <f t="shared" ca="1" si="12"/>
        <v>4.5</v>
      </c>
      <c r="D83" s="135" t="str">
        <f t="shared" ca="1" si="13"/>
        <v>na</v>
      </c>
      <c r="E83" s="135" t="s">
        <v>39</v>
      </c>
      <c r="F83" s="136" t="str">
        <f t="shared" ca="1" si="14"/>
        <v>https://accessibilite.larochelle.fr/la-rochelle-elections/#conformity</v>
      </c>
      <c r="G83" s="135" t="str">
        <f t="shared" ca="1" si="15"/>
        <v>AA</v>
      </c>
      <c r="H83" s="135" t="str">
        <f t="shared" ca="1" si="16"/>
        <v/>
      </c>
      <c r="I83" s="135" t="str">
        <f t="shared" ca="1" si="17"/>
        <v/>
      </c>
      <c r="J83" s="137" t="str">
        <f t="shared" ca="1" si="18"/>
        <v/>
      </c>
      <c r="K83" s="138" t="str">
        <f t="shared" ca="1" si="19"/>
        <v/>
      </c>
      <c r="L83" s="138"/>
      <c r="M83" s="138">
        <f t="shared" ca="1" si="20"/>
        <v>0</v>
      </c>
      <c r="N83" s="139" t="str">
        <f t="shared" ca="1" si="21"/>
        <v/>
      </c>
      <c r="O83" s="139"/>
      <c r="P83" s="140"/>
      <c r="Q83" s="140"/>
      <c r="R83" s="140"/>
      <c r="S83" s="140"/>
      <c r="T83" s="140"/>
      <c r="U83" s="141">
        <f t="shared" si="22"/>
        <v>0</v>
      </c>
    </row>
    <row r="84" ht="15" hidden="1" customHeight="1">
      <c r="A84" s="144"/>
      <c r="B84" s="134">
        <v>31</v>
      </c>
      <c r="C84" s="135" t="str">
        <f t="shared" ca="1" si="12"/>
        <v>4.6</v>
      </c>
      <c r="D84" s="135" t="str">
        <f t="shared" ca="1" si="13"/>
        <v>na</v>
      </c>
      <c r="E84" s="135" t="s">
        <v>30</v>
      </c>
      <c r="F84" s="136" t="str">
        <f t="shared" ca="1" si="14"/>
        <v>https://elections.larochelle.fr/</v>
      </c>
      <c r="G84" s="135" t="str">
        <f t="shared" ca="1" si="15"/>
        <v>AA</v>
      </c>
      <c r="H84" s="135" t="str">
        <f t="shared" ca="1" si="16"/>
        <v/>
      </c>
      <c r="I84" s="135" t="str">
        <f t="shared" ca="1" si="17"/>
        <v/>
      </c>
      <c r="J84" s="137" t="str">
        <f t="shared" ca="1" si="18"/>
        <v/>
      </c>
      <c r="K84" s="138" t="str">
        <f t="shared" ca="1" si="19"/>
        <v/>
      </c>
      <c r="L84" s="138"/>
      <c r="M84" s="138">
        <f t="shared" ca="1" si="20"/>
        <v>0</v>
      </c>
      <c r="N84" s="139" t="str">
        <f t="shared" ca="1" si="21"/>
        <v/>
      </c>
      <c r="O84" s="139"/>
      <c r="P84" s="140"/>
      <c r="Q84" s="140"/>
      <c r="R84" s="140"/>
      <c r="S84" s="140"/>
      <c r="T84" s="140"/>
      <c r="U84" s="141">
        <f t="shared" si="22"/>
        <v>0</v>
      </c>
    </row>
    <row r="85" ht="15" hidden="1" customHeight="1">
      <c r="A85" s="144"/>
      <c r="B85" s="134">
        <v>31</v>
      </c>
      <c r="C85" s="135" t="str">
        <f t="shared" ca="1" si="12"/>
        <v>4.6</v>
      </c>
      <c r="D85" s="135" t="str">
        <f t="shared" ca="1" si="13"/>
        <v>na</v>
      </c>
      <c r="E85" s="135" t="s">
        <v>33</v>
      </c>
      <c r="F85" s="136" t="str">
        <f t="shared" ca="1" si="14"/>
        <v>https://elections.larochelle.fr/resultats-2024-europeennes</v>
      </c>
      <c r="G85" s="135" t="str">
        <f t="shared" ca="1" si="15"/>
        <v>AA</v>
      </c>
      <c r="H85" s="135" t="str">
        <f t="shared" ca="1" si="16"/>
        <v/>
      </c>
      <c r="I85" s="135" t="str">
        <f t="shared" ca="1" si="17"/>
        <v/>
      </c>
      <c r="J85" s="137" t="str">
        <f t="shared" ca="1" si="18"/>
        <v/>
      </c>
      <c r="K85" s="138" t="str">
        <f t="shared" ca="1" si="19"/>
        <v/>
      </c>
      <c r="L85" s="138"/>
      <c r="M85" s="138">
        <f t="shared" ca="1" si="20"/>
        <v>0</v>
      </c>
      <c r="N85" s="139" t="str">
        <f t="shared" ca="1" si="21"/>
        <v/>
      </c>
      <c r="O85" s="139"/>
      <c r="P85" s="140"/>
      <c r="Q85" s="140"/>
      <c r="R85" s="140"/>
      <c r="S85" s="140"/>
      <c r="T85" s="140"/>
      <c r="U85" s="141">
        <f t="shared" si="22"/>
        <v>0</v>
      </c>
    </row>
    <row r="86" ht="15" hidden="1" customHeight="1">
      <c r="A86" s="144"/>
      <c r="B86" s="134">
        <v>31</v>
      </c>
      <c r="C86" s="135" t="str">
        <f t="shared" ca="1" si="12"/>
        <v>4.6</v>
      </c>
      <c r="D86" s="135" t="str">
        <f t="shared" ca="1" si="13"/>
        <v>na</v>
      </c>
      <c r="E86" s="135" t="s">
        <v>36</v>
      </c>
      <c r="F86" s="136" t="str">
        <f t="shared" ca="1" si="14"/>
        <v>https://elections.larochelle.fr/mentions-legales</v>
      </c>
      <c r="G86" s="135" t="str">
        <f t="shared" ca="1" si="15"/>
        <v>AA</v>
      </c>
      <c r="H86" s="135" t="str">
        <f t="shared" ca="1" si="16"/>
        <v/>
      </c>
      <c r="I86" s="135" t="str">
        <f t="shared" ca="1" si="17"/>
        <v/>
      </c>
      <c r="J86" s="137" t="str">
        <f t="shared" ca="1" si="18"/>
        <v/>
      </c>
      <c r="K86" s="138" t="str">
        <f t="shared" ca="1" si="19"/>
        <v/>
      </c>
      <c r="L86" s="138"/>
      <c r="M86" s="138">
        <f t="shared" ca="1" si="20"/>
        <v>0</v>
      </c>
      <c r="N86" s="139" t="str">
        <f t="shared" ca="1" si="21"/>
        <v/>
      </c>
      <c r="O86" s="139"/>
      <c r="P86" s="140"/>
      <c r="Q86" s="140"/>
      <c r="R86" s="140"/>
      <c r="S86" s="140"/>
      <c r="T86" s="140"/>
      <c r="U86" s="141">
        <f t="shared" si="22"/>
        <v>0</v>
      </c>
    </row>
    <row r="87" ht="15" hidden="1" customHeight="1">
      <c r="A87" s="144"/>
      <c r="B87" s="134">
        <v>31</v>
      </c>
      <c r="C87" s="135" t="str">
        <f t="shared" ca="1" si="12"/>
        <v>4.6</v>
      </c>
      <c r="D87" s="135" t="str">
        <f t="shared" ca="1" si="13"/>
        <v>na</v>
      </c>
      <c r="E87" s="135" t="s">
        <v>39</v>
      </c>
      <c r="F87" s="136" t="str">
        <f t="shared" ca="1" si="14"/>
        <v>https://accessibilite.larochelle.fr/la-rochelle-elections/#conformity</v>
      </c>
      <c r="G87" s="135" t="str">
        <f t="shared" ca="1" si="15"/>
        <v>AA</v>
      </c>
      <c r="H87" s="135" t="str">
        <f t="shared" ca="1" si="16"/>
        <v/>
      </c>
      <c r="I87" s="135" t="str">
        <f t="shared" ca="1" si="17"/>
        <v/>
      </c>
      <c r="J87" s="137" t="str">
        <f t="shared" ca="1" si="18"/>
        <v/>
      </c>
      <c r="K87" s="138" t="str">
        <f t="shared" ca="1" si="19"/>
        <v/>
      </c>
      <c r="L87" s="138"/>
      <c r="M87" s="138">
        <f t="shared" ca="1" si="20"/>
        <v>0</v>
      </c>
      <c r="N87" s="139" t="str">
        <f t="shared" ca="1" si="21"/>
        <v/>
      </c>
      <c r="O87" s="139"/>
      <c r="P87" s="140"/>
      <c r="Q87" s="140"/>
      <c r="R87" s="140"/>
      <c r="S87" s="140"/>
      <c r="T87" s="140"/>
      <c r="U87" s="141">
        <f t="shared" si="22"/>
        <v>0</v>
      </c>
    </row>
    <row r="88" ht="15" hidden="1" customHeight="1">
      <c r="A88" s="144"/>
      <c r="B88" s="134">
        <v>32</v>
      </c>
      <c r="C88" s="135" t="str">
        <f t="shared" ca="1" si="12"/>
        <v>4.7</v>
      </c>
      <c r="D88" s="135" t="str">
        <f t="shared" ca="1" si="13"/>
        <v>na</v>
      </c>
      <c r="E88" s="135" t="s">
        <v>30</v>
      </c>
      <c r="F88" s="136" t="str">
        <f t="shared" ca="1" si="14"/>
        <v>https://elections.larochelle.fr/</v>
      </c>
      <c r="G88" s="135" t="str">
        <f t="shared" ca="1" si="15"/>
        <v>A</v>
      </c>
      <c r="H88" s="135" t="str">
        <f t="shared" ca="1" si="16"/>
        <v/>
      </c>
      <c r="I88" s="135" t="str">
        <f t="shared" ca="1" si="17"/>
        <v/>
      </c>
      <c r="J88" s="137" t="str">
        <f t="shared" ca="1" si="18"/>
        <v/>
      </c>
      <c r="K88" s="138" t="str">
        <f t="shared" ca="1" si="19"/>
        <v/>
      </c>
      <c r="L88" s="138"/>
      <c r="M88" s="138">
        <f t="shared" ca="1" si="20"/>
        <v>0</v>
      </c>
      <c r="N88" s="139" t="str">
        <f t="shared" ca="1" si="21"/>
        <v/>
      </c>
      <c r="O88" s="139"/>
      <c r="P88" s="140"/>
      <c r="Q88" s="140"/>
      <c r="R88" s="140"/>
      <c r="S88" s="140"/>
      <c r="T88" s="140"/>
      <c r="U88" s="141">
        <f t="shared" si="22"/>
        <v>0</v>
      </c>
    </row>
    <row r="89" ht="15" hidden="1" customHeight="1">
      <c r="A89" s="144"/>
      <c r="B89" s="134">
        <v>32</v>
      </c>
      <c r="C89" s="135" t="str">
        <f t="shared" ca="1" si="12"/>
        <v>4.7</v>
      </c>
      <c r="D89" s="135" t="str">
        <f t="shared" ca="1" si="13"/>
        <v>na</v>
      </c>
      <c r="E89" s="135" t="s">
        <v>33</v>
      </c>
      <c r="F89" s="136" t="str">
        <f t="shared" ca="1" si="14"/>
        <v>https://elections.larochelle.fr/resultats-2024-europeennes</v>
      </c>
      <c r="G89" s="135" t="str">
        <f t="shared" ca="1" si="15"/>
        <v>A</v>
      </c>
      <c r="H89" s="135" t="str">
        <f t="shared" ca="1" si="16"/>
        <v/>
      </c>
      <c r="I89" s="135" t="str">
        <f t="shared" ca="1" si="17"/>
        <v/>
      </c>
      <c r="J89" s="137" t="str">
        <f t="shared" ca="1" si="18"/>
        <v/>
      </c>
      <c r="K89" s="138" t="str">
        <f t="shared" ca="1" si="19"/>
        <v/>
      </c>
      <c r="L89" s="138"/>
      <c r="M89" s="138">
        <f t="shared" ca="1" si="20"/>
        <v>0</v>
      </c>
      <c r="N89" s="139" t="str">
        <f t="shared" ca="1" si="21"/>
        <v/>
      </c>
      <c r="O89" s="139"/>
      <c r="P89" s="140"/>
      <c r="Q89" s="140"/>
      <c r="R89" s="140"/>
      <c r="S89" s="140"/>
      <c r="T89" s="140"/>
      <c r="U89" s="141">
        <f t="shared" si="22"/>
        <v>0</v>
      </c>
    </row>
    <row r="90" ht="15" hidden="1" customHeight="1">
      <c r="A90" s="144"/>
      <c r="B90" s="134">
        <v>32</v>
      </c>
      <c r="C90" s="135" t="str">
        <f t="shared" ca="1" si="12"/>
        <v>4.7</v>
      </c>
      <c r="D90" s="135" t="str">
        <f t="shared" ca="1" si="13"/>
        <v>na</v>
      </c>
      <c r="E90" s="135" t="s">
        <v>36</v>
      </c>
      <c r="F90" s="136" t="str">
        <f t="shared" ca="1" si="14"/>
        <v>https://elections.larochelle.fr/mentions-legales</v>
      </c>
      <c r="G90" s="135" t="str">
        <f t="shared" ca="1" si="15"/>
        <v>A</v>
      </c>
      <c r="H90" s="135" t="str">
        <f t="shared" ca="1" si="16"/>
        <v/>
      </c>
      <c r="I90" s="135" t="str">
        <f t="shared" ca="1" si="17"/>
        <v/>
      </c>
      <c r="J90" s="137" t="str">
        <f t="shared" ca="1" si="18"/>
        <v/>
      </c>
      <c r="K90" s="138" t="str">
        <f t="shared" ca="1" si="19"/>
        <v/>
      </c>
      <c r="L90" s="138"/>
      <c r="M90" s="138">
        <f t="shared" ca="1" si="20"/>
        <v>0</v>
      </c>
      <c r="N90" s="139" t="str">
        <f t="shared" ca="1" si="21"/>
        <v/>
      </c>
      <c r="O90" s="139"/>
      <c r="P90" s="140"/>
      <c r="Q90" s="140"/>
      <c r="R90" s="140"/>
      <c r="S90" s="140"/>
      <c r="T90" s="140"/>
      <c r="U90" s="141">
        <f t="shared" si="22"/>
        <v>0</v>
      </c>
    </row>
    <row r="91" ht="15" hidden="1" customHeight="1">
      <c r="A91" s="144"/>
      <c r="B91" s="134">
        <v>32</v>
      </c>
      <c r="C91" s="135" t="str">
        <f t="shared" ca="1" si="12"/>
        <v>4.7</v>
      </c>
      <c r="D91" s="135" t="str">
        <f t="shared" ca="1" si="13"/>
        <v>na</v>
      </c>
      <c r="E91" s="135" t="s">
        <v>39</v>
      </c>
      <c r="F91" s="136" t="str">
        <f t="shared" ca="1" si="14"/>
        <v>https://accessibilite.larochelle.fr/la-rochelle-elections/#conformity</v>
      </c>
      <c r="G91" s="135" t="str">
        <f t="shared" ca="1" si="15"/>
        <v>A</v>
      </c>
      <c r="H91" s="135" t="str">
        <f t="shared" ca="1" si="16"/>
        <v/>
      </c>
      <c r="I91" s="135" t="str">
        <f t="shared" ca="1" si="17"/>
        <v/>
      </c>
      <c r="J91" s="137" t="str">
        <f t="shared" ca="1" si="18"/>
        <v/>
      </c>
      <c r="K91" s="138" t="str">
        <f t="shared" ca="1" si="19"/>
        <v/>
      </c>
      <c r="L91" s="138"/>
      <c r="M91" s="138">
        <f t="shared" ca="1" si="20"/>
        <v>0</v>
      </c>
      <c r="N91" s="139" t="str">
        <f t="shared" ca="1" si="21"/>
        <v/>
      </c>
      <c r="O91" s="139"/>
      <c r="P91" s="140"/>
      <c r="Q91" s="140"/>
      <c r="R91" s="140"/>
      <c r="S91" s="140"/>
      <c r="T91" s="140"/>
      <c r="U91" s="141">
        <f t="shared" si="22"/>
        <v>0</v>
      </c>
    </row>
    <row r="92" ht="15" hidden="1" customHeight="1">
      <c r="A92" s="144"/>
      <c r="B92" s="134">
        <v>33</v>
      </c>
      <c r="C92" s="135" t="str">
        <f t="shared" ca="1" si="12"/>
        <v>4.8</v>
      </c>
      <c r="D92" s="135" t="str">
        <f t="shared" ca="1" si="13"/>
        <v>na</v>
      </c>
      <c r="E92" s="135" t="s">
        <v>30</v>
      </c>
      <c r="F92" s="136" t="str">
        <f t="shared" ca="1" si="14"/>
        <v>https://elections.larochelle.fr/</v>
      </c>
      <c r="G92" s="135" t="str">
        <f t="shared" ca="1" si="15"/>
        <v>A</v>
      </c>
      <c r="H92" s="135" t="str">
        <f t="shared" ca="1" si="16"/>
        <v/>
      </c>
      <c r="I92" s="135" t="str">
        <f t="shared" ca="1" si="17"/>
        <v/>
      </c>
      <c r="J92" s="137" t="str">
        <f t="shared" ca="1" si="18"/>
        <v/>
      </c>
      <c r="K92" s="138" t="str">
        <f t="shared" ca="1" si="19"/>
        <v/>
      </c>
      <c r="L92" s="138"/>
      <c r="M92" s="138">
        <f t="shared" ca="1" si="20"/>
        <v>0</v>
      </c>
      <c r="N92" s="139" t="str">
        <f t="shared" ca="1" si="21"/>
        <v/>
      </c>
      <c r="O92" s="139"/>
      <c r="P92" s="140"/>
      <c r="Q92" s="140"/>
      <c r="R92" s="140"/>
      <c r="S92" s="140"/>
      <c r="T92" s="140"/>
      <c r="U92" s="141">
        <f t="shared" si="22"/>
        <v>0</v>
      </c>
    </row>
    <row r="93" ht="15" hidden="1" customHeight="1">
      <c r="A93" s="144"/>
      <c r="B93" s="134">
        <v>33</v>
      </c>
      <c r="C93" s="135" t="str">
        <f t="shared" ca="1" si="12"/>
        <v>4.8</v>
      </c>
      <c r="D93" s="135" t="str">
        <f t="shared" ca="1" si="13"/>
        <v>na</v>
      </c>
      <c r="E93" s="135" t="s">
        <v>33</v>
      </c>
      <c r="F93" s="136" t="str">
        <f t="shared" ca="1" si="14"/>
        <v>https://elections.larochelle.fr/resultats-2024-europeennes</v>
      </c>
      <c r="G93" s="135" t="str">
        <f t="shared" ca="1" si="15"/>
        <v>A</v>
      </c>
      <c r="H93" s="135" t="str">
        <f t="shared" ca="1" si="16"/>
        <v/>
      </c>
      <c r="I93" s="135" t="str">
        <f t="shared" ca="1" si="17"/>
        <v/>
      </c>
      <c r="J93" s="137" t="str">
        <f t="shared" ca="1" si="18"/>
        <v/>
      </c>
      <c r="K93" s="138" t="str">
        <f t="shared" ca="1" si="19"/>
        <v/>
      </c>
      <c r="L93" s="138"/>
      <c r="M93" s="138">
        <f t="shared" ca="1" si="20"/>
        <v>0</v>
      </c>
      <c r="N93" s="139" t="str">
        <f t="shared" ca="1" si="21"/>
        <v/>
      </c>
      <c r="O93" s="139"/>
      <c r="P93" s="140"/>
      <c r="Q93" s="140"/>
      <c r="R93" s="140"/>
      <c r="S93" s="140"/>
      <c r="T93" s="140"/>
      <c r="U93" s="141">
        <f t="shared" si="22"/>
        <v>0</v>
      </c>
    </row>
    <row r="94" ht="15" hidden="1" customHeight="1">
      <c r="A94" s="144"/>
      <c r="B94" s="134">
        <v>33</v>
      </c>
      <c r="C94" s="135" t="str">
        <f t="shared" ca="1" si="12"/>
        <v>4.8</v>
      </c>
      <c r="D94" s="135" t="str">
        <f t="shared" ca="1" si="13"/>
        <v>na</v>
      </c>
      <c r="E94" s="135" t="s">
        <v>36</v>
      </c>
      <c r="F94" s="136" t="str">
        <f t="shared" ca="1" si="14"/>
        <v>https://elections.larochelle.fr/mentions-legales</v>
      </c>
      <c r="G94" s="135" t="str">
        <f t="shared" ca="1" si="15"/>
        <v>A</v>
      </c>
      <c r="H94" s="135" t="str">
        <f t="shared" ca="1" si="16"/>
        <v/>
      </c>
      <c r="I94" s="135" t="str">
        <f t="shared" ca="1" si="17"/>
        <v/>
      </c>
      <c r="J94" s="137" t="str">
        <f t="shared" ca="1" si="18"/>
        <v/>
      </c>
      <c r="K94" s="138" t="str">
        <f t="shared" ca="1" si="19"/>
        <v/>
      </c>
      <c r="L94" s="138"/>
      <c r="M94" s="138">
        <f t="shared" ca="1" si="20"/>
        <v>0</v>
      </c>
      <c r="N94" s="139" t="str">
        <f t="shared" ca="1" si="21"/>
        <v/>
      </c>
      <c r="O94" s="139"/>
      <c r="P94" s="140"/>
      <c r="Q94" s="140"/>
      <c r="R94" s="140"/>
      <c r="S94" s="140"/>
      <c r="T94" s="140"/>
      <c r="U94" s="141">
        <f t="shared" si="22"/>
        <v>0</v>
      </c>
    </row>
    <row r="95" ht="15" hidden="1" customHeight="1">
      <c r="A95" s="144"/>
      <c r="B95" s="134">
        <v>33</v>
      </c>
      <c r="C95" s="135" t="str">
        <f t="shared" ca="1" si="12"/>
        <v>4.8</v>
      </c>
      <c r="D95" s="135" t="str">
        <f t="shared" ca="1" si="13"/>
        <v>na</v>
      </c>
      <c r="E95" s="135" t="s">
        <v>39</v>
      </c>
      <c r="F95" s="136" t="str">
        <f t="shared" ca="1" si="14"/>
        <v>https://accessibilite.larochelle.fr/la-rochelle-elections/#conformity</v>
      </c>
      <c r="G95" s="135" t="str">
        <f t="shared" ca="1" si="15"/>
        <v>A</v>
      </c>
      <c r="H95" s="135" t="str">
        <f t="shared" ca="1" si="16"/>
        <v/>
      </c>
      <c r="I95" s="135" t="str">
        <f t="shared" ca="1" si="17"/>
        <v/>
      </c>
      <c r="J95" s="137" t="str">
        <f t="shared" ca="1" si="18"/>
        <v/>
      </c>
      <c r="K95" s="138" t="str">
        <f t="shared" ca="1" si="19"/>
        <v/>
      </c>
      <c r="L95" s="138"/>
      <c r="M95" s="138">
        <f t="shared" ca="1" si="20"/>
        <v>0</v>
      </c>
      <c r="N95" s="139" t="str">
        <f t="shared" ca="1" si="21"/>
        <v/>
      </c>
      <c r="O95" s="139"/>
      <c r="P95" s="140"/>
      <c r="Q95" s="140"/>
      <c r="R95" s="140"/>
      <c r="S95" s="140"/>
      <c r="T95" s="140"/>
      <c r="U95" s="141">
        <f t="shared" si="22"/>
        <v>0</v>
      </c>
    </row>
    <row r="96" ht="15" hidden="1" customHeight="1">
      <c r="A96" s="144"/>
      <c r="B96" s="134">
        <v>34</v>
      </c>
      <c r="C96" s="135" t="str">
        <f t="shared" ca="1" si="12"/>
        <v>4.9</v>
      </c>
      <c r="D96" s="135" t="str">
        <f t="shared" ca="1" si="13"/>
        <v>na</v>
      </c>
      <c r="E96" s="135" t="s">
        <v>30</v>
      </c>
      <c r="F96" s="136" t="str">
        <f t="shared" ca="1" si="14"/>
        <v>https://elections.larochelle.fr/</v>
      </c>
      <c r="G96" s="135" t="str">
        <f t="shared" ca="1" si="15"/>
        <v>A</v>
      </c>
      <c r="H96" s="135" t="str">
        <f t="shared" ca="1" si="16"/>
        <v/>
      </c>
      <c r="I96" s="135" t="str">
        <f t="shared" ca="1" si="17"/>
        <v/>
      </c>
      <c r="J96" s="137" t="str">
        <f t="shared" ca="1" si="18"/>
        <v/>
      </c>
      <c r="K96" s="138" t="str">
        <f t="shared" ca="1" si="19"/>
        <v/>
      </c>
      <c r="L96" s="138"/>
      <c r="M96" s="138">
        <f t="shared" ca="1" si="20"/>
        <v>0</v>
      </c>
      <c r="N96" s="139" t="str">
        <f t="shared" ca="1" si="21"/>
        <v/>
      </c>
      <c r="O96" s="139"/>
      <c r="P96" s="140"/>
      <c r="Q96" s="140"/>
      <c r="R96" s="140"/>
      <c r="S96" s="140"/>
      <c r="T96" s="140"/>
      <c r="U96" s="141">
        <f t="shared" si="22"/>
        <v>0</v>
      </c>
    </row>
    <row r="97" ht="15" hidden="1" customHeight="1">
      <c r="A97" s="144"/>
      <c r="B97" s="134">
        <v>34</v>
      </c>
      <c r="C97" s="135" t="str">
        <f t="shared" ca="1" si="12"/>
        <v>4.9</v>
      </c>
      <c r="D97" s="135" t="str">
        <f t="shared" ca="1" si="13"/>
        <v>na</v>
      </c>
      <c r="E97" s="135" t="s">
        <v>33</v>
      </c>
      <c r="F97" s="136" t="str">
        <f t="shared" ca="1" si="14"/>
        <v>https://elections.larochelle.fr/resultats-2024-europeennes</v>
      </c>
      <c r="G97" s="135" t="str">
        <f t="shared" ca="1" si="15"/>
        <v>A</v>
      </c>
      <c r="H97" s="135" t="str">
        <f t="shared" ca="1" si="16"/>
        <v/>
      </c>
      <c r="I97" s="135" t="str">
        <f t="shared" ca="1" si="17"/>
        <v/>
      </c>
      <c r="J97" s="137" t="str">
        <f t="shared" ca="1" si="18"/>
        <v/>
      </c>
      <c r="K97" s="138" t="str">
        <f t="shared" ca="1" si="19"/>
        <v/>
      </c>
      <c r="L97" s="138"/>
      <c r="M97" s="138">
        <f t="shared" ca="1" si="20"/>
        <v>0</v>
      </c>
      <c r="N97" s="139" t="str">
        <f t="shared" ca="1" si="21"/>
        <v/>
      </c>
      <c r="O97" s="139"/>
      <c r="P97" s="140"/>
      <c r="Q97" s="140"/>
      <c r="R97" s="140"/>
      <c r="S97" s="140"/>
      <c r="T97" s="140"/>
      <c r="U97" s="141">
        <f t="shared" si="22"/>
        <v>0</v>
      </c>
    </row>
    <row r="98" ht="15" hidden="1" customHeight="1">
      <c r="A98" s="144"/>
      <c r="B98" s="134">
        <v>34</v>
      </c>
      <c r="C98" s="135" t="str">
        <f t="shared" ca="1" si="12"/>
        <v>4.9</v>
      </c>
      <c r="D98" s="135" t="str">
        <f t="shared" ca="1" si="13"/>
        <v>na</v>
      </c>
      <c r="E98" s="135" t="s">
        <v>36</v>
      </c>
      <c r="F98" s="136" t="str">
        <f t="shared" ca="1" si="14"/>
        <v>https://elections.larochelle.fr/mentions-legales</v>
      </c>
      <c r="G98" s="135" t="str">
        <f t="shared" ca="1" si="15"/>
        <v>A</v>
      </c>
      <c r="H98" s="135" t="str">
        <f t="shared" ca="1" si="16"/>
        <v/>
      </c>
      <c r="I98" s="135" t="str">
        <f t="shared" ca="1" si="17"/>
        <v/>
      </c>
      <c r="J98" s="137" t="str">
        <f t="shared" ca="1" si="18"/>
        <v/>
      </c>
      <c r="K98" s="138" t="str">
        <f t="shared" ca="1" si="19"/>
        <v/>
      </c>
      <c r="L98" s="138"/>
      <c r="M98" s="138">
        <f t="shared" ca="1" si="20"/>
        <v>0</v>
      </c>
      <c r="N98" s="139" t="str">
        <f t="shared" ca="1" si="21"/>
        <v/>
      </c>
      <c r="O98" s="139"/>
      <c r="P98" s="140"/>
      <c r="Q98" s="140"/>
      <c r="R98" s="140"/>
      <c r="S98" s="140"/>
      <c r="T98" s="140"/>
      <c r="U98" s="141">
        <f t="shared" si="22"/>
        <v>0</v>
      </c>
    </row>
    <row r="99" ht="15" hidden="1" customHeight="1">
      <c r="A99" s="144"/>
      <c r="B99" s="134">
        <v>34</v>
      </c>
      <c r="C99" s="135" t="str">
        <f t="shared" ca="1" si="12"/>
        <v>4.9</v>
      </c>
      <c r="D99" s="135" t="str">
        <f t="shared" ca="1" si="13"/>
        <v>na</v>
      </c>
      <c r="E99" s="135" t="s">
        <v>39</v>
      </c>
      <c r="F99" s="136" t="str">
        <f t="shared" ca="1" si="14"/>
        <v>https://accessibilite.larochelle.fr/la-rochelle-elections/#conformity</v>
      </c>
      <c r="G99" s="135" t="str">
        <f t="shared" ca="1" si="15"/>
        <v>A</v>
      </c>
      <c r="H99" s="135" t="str">
        <f t="shared" ca="1" si="16"/>
        <v/>
      </c>
      <c r="I99" s="135" t="str">
        <f t="shared" ca="1" si="17"/>
        <v/>
      </c>
      <c r="J99" s="137" t="str">
        <f t="shared" ca="1" si="18"/>
        <v/>
      </c>
      <c r="K99" s="138" t="str">
        <f t="shared" ca="1" si="19"/>
        <v/>
      </c>
      <c r="L99" s="138"/>
      <c r="M99" s="138">
        <f t="shared" ca="1" si="20"/>
        <v>0</v>
      </c>
      <c r="N99" s="139" t="str">
        <f t="shared" ca="1" si="21"/>
        <v/>
      </c>
      <c r="O99" s="139"/>
      <c r="P99" s="140"/>
      <c r="Q99" s="140"/>
      <c r="R99" s="140"/>
      <c r="S99" s="140"/>
      <c r="T99" s="140"/>
      <c r="U99" s="141">
        <f t="shared" si="22"/>
        <v>0</v>
      </c>
    </row>
    <row r="100" ht="15" hidden="1" customHeight="1">
      <c r="A100" s="144"/>
      <c r="B100" s="134">
        <v>35</v>
      </c>
      <c r="C100" s="135" t="str">
        <f t="shared" ca="1" si="12"/>
        <v>4.10</v>
      </c>
      <c r="D100" s="135" t="str">
        <f t="shared" ca="1" si="13"/>
        <v>na</v>
      </c>
      <c r="E100" s="135" t="s">
        <v>30</v>
      </c>
      <c r="F100" s="136" t="str">
        <f t="shared" ca="1" si="14"/>
        <v>https://elections.larochelle.fr/</v>
      </c>
      <c r="G100" s="135" t="str">
        <f t="shared" ca="1" si="15"/>
        <v>A</v>
      </c>
      <c r="H100" s="135" t="str">
        <f t="shared" ca="1" si="16"/>
        <v>x</v>
      </c>
      <c r="I100" s="135" t="str">
        <f t="shared" ca="1" si="17"/>
        <v/>
      </c>
      <c r="J100" s="137" t="str">
        <f t="shared" ca="1" si="18"/>
        <v/>
      </c>
      <c r="K100" s="138" t="str">
        <f t="shared" ca="1" si="19"/>
        <v/>
      </c>
      <c r="L100" s="138"/>
      <c r="M100" s="138">
        <f t="shared" ca="1" si="20"/>
        <v>0</v>
      </c>
      <c r="N100" s="139" t="str">
        <f t="shared" ca="1" si="21"/>
        <v/>
      </c>
      <c r="O100" s="139"/>
      <c r="P100" s="140"/>
      <c r="Q100" s="140"/>
      <c r="R100" s="140"/>
      <c r="S100" s="140"/>
      <c r="T100" s="140"/>
      <c r="U100" s="141">
        <f t="shared" si="22"/>
        <v>0</v>
      </c>
    </row>
    <row r="101" ht="15" hidden="1" customHeight="1">
      <c r="A101" s="144"/>
      <c r="B101" s="134">
        <v>35</v>
      </c>
      <c r="C101" s="135" t="str">
        <f t="shared" ca="1" si="12"/>
        <v>4.10</v>
      </c>
      <c r="D101" s="135" t="str">
        <f t="shared" ca="1" si="13"/>
        <v>na</v>
      </c>
      <c r="E101" s="135" t="s">
        <v>33</v>
      </c>
      <c r="F101" s="136" t="str">
        <f t="shared" ca="1" si="14"/>
        <v>https://elections.larochelle.fr/resultats-2024-europeennes</v>
      </c>
      <c r="G101" s="135" t="str">
        <f t="shared" ca="1" si="15"/>
        <v>A</v>
      </c>
      <c r="H101" s="135" t="str">
        <f t="shared" ca="1" si="16"/>
        <v>x</v>
      </c>
      <c r="I101" s="135" t="str">
        <f t="shared" ca="1" si="17"/>
        <v/>
      </c>
      <c r="J101" s="137" t="str">
        <f t="shared" ca="1" si="18"/>
        <v/>
      </c>
      <c r="K101" s="138" t="str">
        <f t="shared" ca="1" si="19"/>
        <v/>
      </c>
      <c r="L101" s="138"/>
      <c r="M101" s="138">
        <f t="shared" ca="1" si="20"/>
        <v>0</v>
      </c>
      <c r="N101" s="139" t="str">
        <f t="shared" ca="1" si="21"/>
        <v/>
      </c>
      <c r="O101" s="139"/>
      <c r="P101" s="140"/>
      <c r="Q101" s="140"/>
      <c r="R101" s="140"/>
      <c r="S101" s="140"/>
      <c r="T101" s="140"/>
      <c r="U101" s="141">
        <f t="shared" si="22"/>
        <v>0</v>
      </c>
    </row>
    <row r="102" ht="15" hidden="1" customHeight="1">
      <c r="A102" s="144"/>
      <c r="B102" s="134">
        <v>35</v>
      </c>
      <c r="C102" s="135" t="str">
        <f t="shared" ca="1" si="12"/>
        <v>4.10</v>
      </c>
      <c r="D102" s="135" t="str">
        <f t="shared" ca="1" si="13"/>
        <v>na</v>
      </c>
      <c r="E102" s="135" t="s">
        <v>36</v>
      </c>
      <c r="F102" s="136" t="str">
        <f t="shared" ca="1" si="14"/>
        <v>https://elections.larochelle.fr/mentions-legales</v>
      </c>
      <c r="G102" s="135" t="str">
        <f t="shared" ca="1" si="15"/>
        <v>A</v>
      </c>
      <c r="H102" s="135" t="str">
        <f t="shared" ca="1" si="16"/>
        <v>x</v>
      </c>
      <c r="I102" s="135" t="str">
        <f t="shared" ca="1" si="17"/>
        <v/>
      </c>
      <c r="J102" s="137" t="str">
        <f t="shared" ca="1" si="18"/>
        <v/>
      </c>
      <c r="K102" s="138" t="str">
        <f t="shared" ca="1" si="19"/>
        <v/>
      </c>
      <c r="L102" s="138"/>
      <c r="M102" s="138">
        <f t="shared" ca="1" si="20"/>
        <v>0</v>
      </c>
      <c r="N102" s="139" t="str">
        <f t="shared" ca="1" si="21"/>
        <v/>
      </c>
      <c r="O102" s="139"/>
      <c r="P102" s="140"/>
      <c r="Q102" s="140"/>
      <c r="R102" s="140"/>
      <c r="S102" s="140"/>
      <c r="T102" s="140"/>
      <c r="U102" s="141">
        <f t="shared" si="22"/>
        <v>0</v>
      </c>
    </row>
    <row r="103" ht="15" hidden="1" customHeight="1">
      <c r="A103" s="144"/>
      <c r="B103" s="134">
        <v>35</v>
      </c>
      <c r="C103" s="135" t="str">
        <f t="shared" ca="1" si="12"/>
        <v>4.10</v>
      </c>
      <c r="D103" s="135" t="str">
        <f t="shared" ca="1" si="13"/>
        <v>na</v>
      </c>
      <c r="E103" s="135" t="s">
        <v>39</v>
      </c>
      <c r="F103" s="136" t="str">
        <f t="shared" ca="1" si="14"/>
        <v>https://accessibilite.larochelle.fr/la-rochelle-elections/#conformity</v>
      </c>
      <c r="G103" s="135" t="str">
        <f t="shared" ca="1" si="15"/>
        <v>A</v>
      </c>
      <c r="H103" s="135" t="str">
        <f t="shared" ca="1" si="16"/>
        <v>x</v>
      </c>
      <c r="I103" s="135" t="str">
        <f t="shared" ca="1" si="17"/>
        <v/>
      </c>
      <c r="J103" s="137" t="str">
        <f t="shared" ca="1" si="18"/>
        <v/>
      </c>
      <c r="K103" s="138" t="str">
        <f t="shared" ca="1" si="19"/>
        <v/>
      </c>
      <c r="L103" s="138"/>
      <c r="M103" s="138">
        <f t="shared" ca="1" si="20"/>
        <v>0</v>
      </c>
      <c r="N103" s="139" t="str">
        <f t="shared" ca="1" si="21"/>
        <v/>
      </c>
      <c r="O103" s="139"/>
      <c r="P103" s="140"/>
      <c r="Q103" s="140"/>
      <c r="R103" s="140"/>
      <c r="S103" s="140"/>
      <c r="T103" s="140"/>
      <c r="U103" s="141">
        <f t="shared" si="22"/>
        <v>0</v>
      </c>
    </row>
    <row r="104" ht="15" hidden="1" customHeight="1">
      <c r="A104" s="144"/>
      <c r="B104" s="134">
        <v>36</v>
      </c>
      <c r="C104" s="135" t="str">
        <f t="shared" ca="1" si="12"/>
        <v>4.11</v>
      </c>
      <c r="D104" s="135" t="str">
        <f t="shared" ca="1" si="13"/>
        <v>na</v>
      </c>
      <c r="E104" s="135" t="s">
        <v>30</v>
      </c>
      <c r="F104" s="136" t="str">
        <f t="shared" ca="1" si="14"/>
        <v>https://elections.larochelle.fr/</v>
      </c>
      <c r="G104" s="135" t="str">
        <f t="shared" ca="1" si="15"/>
        <v>A</v>
      </c>
      <c r="H104" s="135" t="str">
        <f t="shared" ca="1" si="16"/>
        <v/>
      </c>
      <c r="I104" s="135" t="str">
        <f t="shared" ca="1" si="17"/>
        <v/>
      </c>
      <c r="J104" s="137" t="str">
        <f t="shared" ca="1" si="18"/>
        <v/>
      </c>
      <c r="K104" s="138" t="str">
        <f t="shared" ca="1" si="19"/>
        <v/>
      </c>
      <c r="L104" s="138"/>
      <c r="M104" s="138">
        <f t="shared" ca="1" si="20"/>
        <v>0</v>
      </c>
      <c r="N104" s="139" t="str">
        <f t="shared" ca="1" si="21"/>
        <v/>
      </c>
      <c r="O104" s="139"/>
      <c r="P104" s="140"/>
      <c r="Q104" s="140"/>
      <c r="R104" s="140"/>
      <c r="S104" s="140"/>
      <c r="T104" s="140"/>
      <c r="U104" s="141">
        <f t="shared" si="22"/>
        <v>0</v>
      </c>
    </row>
    <row r="105" ht="15" hidden="1" customHeight="1">
      <c r="A105" s="144"/>
      <c r="B105" s="134">
        <v>36</v>
      </c>
      <c r="C105" s="135" t="str">
        <f t="shared" ca="1" si="12"/>
        <v>4.11</v>
      </c>
      <c r="D105" s="135" t="str">
        <f t="shared" ca="1" si="13"/>
        <v>na</v>
      </c>
      <c r="E105" s="135" t="s">
        <v>33</v>
      </c>
      <c r="F105" s="136" t="str">
        <f t="shared" ca="1" si="14"/>
        <v>https://elections.larochelle.fr/resultats-2024-europeennes</v>
      </c>
      <c r="G105" s="135" t="str">
        <f t="shared" ca="1" si="15"/>
        <v>A</v>
      </c>
      <c r="H105" s="135" t="str">
        <f t="shared" ca="1" si="16"/>
        <v/>
      </c>
      <c r="I105" s="135" t="str">
        <f t="shared" ca="1" si="17"/>
        <v/>
      </c>
      <c r="J105" s="137" t="str">
        <f t="shared" ca="1" si="18"/>
        <v/>
      </c>
      <c r="K105" s="138" t="str">
        <f t="shared" ca="1" si="19"/>
        <v/>
      </c>
      <c r="L105" s="138"/>
      <c r="M105" s="138">
        <f t="shared" ca="1" si="20"/>
        <v>0</v>
      </c>
      <c r="N105" s="139" t="str">
        <f t="shared" ca="1" si="21"/>
        <v/>
      </c>
      <c r="O105" s="139"/>
      <c r="P105" s="140"/>
      <c r="Q105" s="140"/>
      <c r="R105" s="140"/>
      <c r="S105" s="140"/>
      <c r="T105" s="140"/>
      <c r="U105" s="141">
        <f t="shared" si="22"/>
        <v>0</v>
      </c>
    </row>
    <row r="106" ht="15" hidden="1" customHeight="1">
      <c r="A106" s="144"/>
      <c r="B106" s="134">
        <v>36</v>
      </c>
      <c r="C106" s="135" t="str">
        <f t="shared" ca="1" si="12"/>
        <v>4.11</v>
      </c>
      <c r="D106" s="135" t="str">
        <f t="shared" ca="1" si="13"/>
        <v>na</v>
      </c>
      <c r="E106" s="135" t="s">
        <v>36</v>
      </c>
      <c r="F106" s="136" t="str">
        <f t="shared" ca="1" si="14"/>
        <v>https://elections.larochelle.fr/mentions-legales</v>
      </c>
      <c r="G106" s="135" t="str">
        <f t="shared" ca="1" si="15"/>
        <v>A</v>
      </c>
      <c r="H106" s="135" t="str">
        <f t="shared" ca="1" si="16"/>
        <v/>
      </c>
      <c r="I106" s="135" t="str">
        <f t="shared" ca="1" si="17"/>
        <v/>
      </c>
      <c r="J106" s="137" t="str">
        <f t="shared" ca="1" si="18"/>
        <v/>
      </c>
      <c r="K106" s="138" t="str">
        <f t="shared" ca="1" si="19"/>
        <v/>
      </c>
      <c r="L106" s="138"/>
      <c r="M106" s="138">
        <f t="shared" ca="1" si="20"/>
        <v>0</v>
      </c>
      <c r="N106" s="139" t="str">
        <f t="shared" ca="1" si="21"/>
        <v/>
      </c>
      <c r="O106" s="139"/>
      <c r="P106" s="140"/>
      <c r="Q106" s="140"/>
      <c r="R106" s="140"/>
      <c r="S106" s="140"/>
      <c r="T106" s="140"/>
      <c r="U106" s="141">
        <f t="shared" si="22"/>
        <v>0</v>
      </c>
    </row>
    <row r="107" ht="15" hidden="1" customHeight="1">
      <c r="A107" s="144"/>
      <c r="B107" s="134">
        <v>36</v>
      </c>
      <c r="C107" s="135" t="str">
        <f t="shared" ca="1" si="12"/>
        <v>4.11</v>
      </c>
      <c r="D107" s="135" t="str">
        <f t="shared" ca="1" si="13"/>
        <v>na</v>
      </c>
      <c r="E107" s="135" t="s">
        <v>39</v>
      </c>
      <c r="F107" s="136" t="str">
        <f t="shared" ca="1" si="14"/>
        <v>https://accessibilite.larochelle.fr/la-rochelle-elections/#conformity</v>
      </c>
      <c r="G107" s="135" t="str">
        <f t="shared" ca="1" si="15"/>
        <v>A</v>
      </c>
      <c r="H107" s="135" t="str">
        <f t="shared" ca="1" si="16"/>
        <v/>
      </c>
      <c r="I107" s="135" t="str">
        <f t="shared" ca="1" si="17"/>
        <v/>
      </c>
      <c r="J107" s="137" t="str">
        <f t="shared" ca="1" si="18"/>
        <v/>
      </c>
      <c r="K107" s="138" t="str">
        <f t="shared" ca="1" si="19"/>
        <v/>
      </c>
      <c r="L107" s="138"/>
      <c r="M107" s="138">
        <f t="shared" ca="1" si="20"/>
        <v>0</v>
      </c>
      <c r="N107" s="139" t="str">
        <f t="shared" ca="1" si="21"/>
        <v/>
      </c>
      <c r="O107" s="139"/>
      <c r="P107" s="140"/>
      <c r="Q107" s="140"/>
      <c r="R107" s="140"/>
      <c r="S107" s="140"/>
      <c r="T107" s="140"/>
      <c r="U107" s="141">
        <f t="shared" si="22"/>
        <v>0</v>
      </c>
    </row>
    <row r="108" ht="15" hidden="1" customHeight="1">
      <c r="A108" s="144"/>
      <c r="B108" s="134">
        <v>37</v>
      </c>
      <c r="C108" s="135" t="str">
        <f t="shared" ca="1" si="12"/>
        <v>4.12</v>
      </c>
      <c r="D108" s="135" t="str">
        <f t="shared" ca="1" si="13"/>
        <v>na</v>
      </c>
      <c r="E108" s="135" t="s">
        <v>30</v>
      </c>
      <c r="F108" s="136" t="str">
        <f t="shared" ca="1" si="14"/>
        <v>https://elections.larochelle.fr/</v>
      </c>
      <c r="G108" s="135" t="str">
        <f t="shared" ca="1" si="15"/>
        <v>A</v>
      </c>
      <c r="H108" s="135" t="str">
        <f t="shared" ca="1" si="16"/>
        <v/>
      </c>
      <c r="I108" s="135" t="str">
        <f t="shared" ca="1" si="17"/>
        <v/>
      </c>
      <c r="J108" s="137" t="str">
        <f t="shared" ca="1" si="18"/>
        <v/>
      </c>
      <c r="K108" s="138" t="str">
        <f t="shared" ca="1" si="19"/>
        <v/>
      </c>
      <c r="L108" s="138"/>
      <c r="M108" s="138">
        <f t="shared" ca="1" si="20"/>
        <v>0</v>
      </c>
      <c r="N108" s="139" t="str">
        <f t="shared" ca="1" si="21"/>
        <v/>
      </c>
      <c r="O108" s="139"/>
      <c r="P108" s="140"/>
      <c r="Q108" s="140"/>
      <c r="R108" s="140"/>
      <c r="S108" s="140"/>
      <c r="T108" s="140"/>
      <c r="U108" s="141">
        <f t="shared" si="22"/>
        <v>0</v>
      </c>
    </row>
    <row r="109" ht="15" hidden="1" customHeight="1">
      <c r="A109" s="144"/>
      <c r="B109" s="134">
        <v>37</v>
      </c>
      <c r="C109" s="135" t="str">
        <f t="shared" ca="1" si="12"/>
        <v>4.12</v>
      </c>
      <c r="D109" s="135" t="str">
        <f t="shared" ca="1" si="13"/>
        <v>na</v>
      </c>
      <c r="E109" s="135" t="s">
        <v>33</v>
      </c>
      <c r="F109" s="136" t="str">
        <f t="shared" ca="1" si="14"/>
        <v>https://elections.larochelle.fr/resultats-2024-europeennes</v>
      </c>
      <c r="G109" s="135" t="str">
        <f t="shared" ca="1" si="15"/>
        <v>A</v>
      </c>
      <c r="H109" s="135" t="str">
        <f t="shared" ca="1" si="16"/>
        <v/>
      </c>
      <c r="I109" s="135" t="str">
        <f t="shared" ca="1" si="17"/>
        <v/>
      </c>
      <c r="J109" s="137" t="str">
        <f t="shared" ca="1" si="18"/>
        <v/>
      </c>
      <c r="K109" s="138" t="str">
        <f t="shared" ca="1" si="19"/>
        <v/>
      </c>
      <c r="L109" s="138"/>
      <c r="M109" s="138">
        <f t="shared" ca="1" si="20"/>
        <v>0</v>
      </c>
      <c r="N109" s="139" t="str">
        <f t="shared" ca="1" si="21"/>
        <v/>
      </c>
      <c r="O109" s="139"/>
      <c r="P109" s="140"/>
      <c r="Q109" s="140"/>
      <c r="R109" s="140"/>
      <c r="S109" s="140"/>
      <c r="T109" s="140"/>
      <c r="U109" s="141">
        <f t="shared" si="22"/>
        <v>0</v>
      </c>
    </row>
    <row r="110" ht="15" hidden="1" customHeight="1">
      <c r="A110" s="144"/>
      <c r="B110" s="134">
        <v>37</v>
      </c>
      <c r="C110" s="135" t="str">
        <f t="shared" ca="1" si="12"/>
        <v>4.12</v>
      </c>
      <c r="D110" s="135" t="str">
        <f t="shared" ca="1" si="13"/>
        <v>na</v>
      </c>
      <c r="E110" s="135" t="s">
        <v>36</v>
      </c>
      <c r="F110" s="136" t="str">
        <f t="shared" ca="1" si="14"/>
        <v>https://elections.larochelle.fr/mentions-legales</v>
      </c>
      <c r="G110" s="135" t="str">
        <f t="shared" ca="1" si="15"/>
        <v>A</v>
      </c>
      <c r="H110" s="135" t="str">
        <f t="shared" ca="1" si="16"/>
        <v/>
      </c>
      <c r="I110" s="135" t="str">
        <f t="shared" ca="1" si="17"/>
        <v/>
      </c>
      <c r="J110" s="137" t="str">
        <f t="shared" ca="1" si="18"/>
        <v/>
      </c>
      <c r="K110" s="138" t="str">
        <f t="shared" ca="1" si="19"/>
        <v/>
      </c>
      <c r="L110" s="138"/>
      <c r="M110" s="138">
        <f t="shared" ca="1" si="20"/>
        <v>0</v>
      </c>
      <c r="N110" s="139" t="str">
        <f t="shared" ca="1" si="21"/>
        <v/>
      </c>
      <c r="O110" s="139"/>
      <c r="P110" s="140"/>
      <c r="Q110" s="140"/>
      <c r="R110" s="140"/>
      <c r="S110" s="140"/>
      <c r="T110" s="140"/>
      <c r="U110" s="141">
        <f t="shared" si="22"/>
        <v>0</v>
      </c>
    </row>
    <row r="111" ht="15" hidden="1" customHeight="1">
      <c r="A111" s="144"/>
      <c r="B111" s="134">
        <v>37</v>
      </c>
      <c r="C111" s="135" t="str">
        <f t="shared" ca="1" si="12"/>
        <v>4.12</v>
      </c>
      <c r="D111" s="135" t="str">
        <f t="shared" ca="1" si="13"/>
        <v>na</v>
      </c>
      <c r="E111" s="135" t="s">
        <v>39</v>
      </c>
      <c r="F111" s="136" t="str">
        <f t="shared" ca="1" si="14"/>
        <v>https://accessibilite.larochelle.fr/la-rochelle-elections/#conformity</v>
      </c>
      <c r="G111" s="135" t="str">
        <f t="shared" ca="1" si="15"/>
        <v>A</v>
      </c>
      <c r="H111" s="135" t="str">
        <f t="shared" ca="1" si="16"/>
        <v/>
      </c>
      <c r="I111" s="135" t="str">
        <f t="shared" ca="1" si="17"/>
        <v/>
      </c>
      <c r="J111" s="137" t="str">
        <f t="shared" ca="1" si="18"/>
        <v/>
      </c>
      <c r="K111" s="138" t="str">
        <f t="shared" ca="1" si="19"/>
        <v/>
      </c>
      <c r="L111" s="138"/>
      <c r="M111" s="138">
        <f t="shared" ca="1" si="20"/>
        <v>0</v>
      </c>
      <c r="N111" s="139" t="str">
        <f t="shared" ca="1" si="21"/>
        <v/>
      </c>
      <c r="O111" s="139"/>
      <c r="P111" s="140"/>
      <c r="Q111" s="140"/>
      <c r="R111" s="140"/>
      <c r="S111" s="140"/>
      <c r="T111" s="140"/>
      <c r="U111" s="141">
        <f t="shared" si="22"/>
        <v>0</v>
      </c>
    </row>
    <row r="112" ht="15" hidden="1" customHeight="1">
      <c r="A112" s="144"/>
      <c r="B112" s="134">
        <v>38</v>
      </c>
      <c r="C112" s="135" t="str">
        <f t="shared" ca="1" si="12"/>
        <v>4.13</v>
      </c>
      <c r="D112" s="135" t="str">
        <f t="shared" ca="1" si="13"/>
        <v>na</v>
      </c>
      <c r="E112" s="135" t="s">
        <v>30</v>
      </c>
      <c r="F112" s="136" t="str">
        <f t="shared" ca="1" si="14"/>
        <v>https://elections.larochelle.fr/</v>
      </c>
      <c r="G112" s="135" t="str">
        <f t="shared" ca="1" si="15"/>
        <v>A</v>
      </c>
      <c r="H112" s="135" t="str">
        <f t="shared" ca="1" si="16"/>
        <v/>
      </c>
      <c r="I112" s="135" t="str">
        <f t="shared" ca="1" si="17"/>
        <v/>
      </c>
      <c r="J112" s="137" t="str">
        <f t="shared" ca="1" si="18"/>
        <v/>
      </c>
      <c r="K112" s="138" t="str">
        <f t="shared" ca="1" si="19"/>
        <v/>
      </c>
      <c r="L112" s="138"/>
      <c r="M112" s="138">
        <f t="shared" ca="1" si="20"/>
        <v>0</v>
      </c>
      <c r="N112" s="139" t="str">
        <f t="shared" ca="1" si="21"/>
        <v/>
      </c>
      <c r="O112" s="139"/>
      <c r="P112" s="140"/>
      <c r="Q112" s="140"/>
      <c r="R112" s="140"/>
      <c r="S112" s="140"/>
      <c r="T112" s="140"/>
      <c r="U112" s="141">
        <f t="shared" si="22"/>
        <v>0</v>
      </c>
    </row>
    <row r="113" ht="15" hidden="1" customHeight="1">
      <c r="A113" s="144"/>
      <c r="B113" s="134">
        <v>38</v>
      </c>
      <c r="C113" s="135" t="str">
        <f t="shared" ca="1" si="12"/>
        <v>4.13</v>
      </c>
      <c r="D113" s="135" t="str">
        <f t="shared" ca="1" si="13"/>
        <v>na</v>
      </c>
      <c r="E113" s="135" t="s">
        <v>33</v>
      </c>
      <c r="F113" s="136" t="str">
        <f t="shared" ca="1" si="14"/>
        <v>https://elections.larochelle.fr/resultats-2024-europeennes</v>
      </c>
      <c r="G113" s="135" t="str">
        <f t="shared" ca="1" si="15"/>
        <v>A</v>
      </c>
      <c r="H113" s="135" t="str">
        <f t="shared" ca="1" si="16"/>
        <v/>
      </c>
      <c r="I113" s="135" t="str">
        <f t="shared" ca="1" si="17"/>
        <v/>
      </c>
      <c r="J113" s="137" t="str">
        <f t="shared" ca="1" si="18"/>
        <v/>
      </c>
      <c r="K113" s="138" t="str">
        <f t="shared" ca="1" si="19"/>
        <v/>
      </c>
      <c r="L113" s="138"/>
      <c r="M113" s="138">
        <f t="shared" ca="1" si="20"/>
        <v>0</v>
      </c>
      <c r="N113" s="139" t="str">
        <f t="shared" ca="1" si="21"/>
        <v/>
      </c>
      <c r="O113" s="139"/>
      <c r="P113" s="140"/>
      <c r="Q113" s="140"/>
      <c r="R113" s="140"/>
      <c r="S113" s="140"/>
      <c r="T113" s="140"/>
      <c r="U113" s="141">
        <f t="shared" si="22"/>
        <v>0</v>
      </c>
    </row>
    <row r="114" ht="15" hidden="1" customHeight="1">
      <c r="A114" s="144"/>
      <c r="B114" s="134">
        <v>38</v>
      </c>
      <c r="C114" s="135" t="str">
        <f t="shared" ca="1" si="12"/>
        <v>4.13</v>
      </c>
      <c r="D114" s="135" t="str">
        <f t="shared" ca="1" si="13"/>
        <v>na</v>
      </c>
      <c r="E114" s="135" t="s">
        <v>36</v>
      </c>
      <c r="F114" s="136" t="str">
        <f t="shared" ca="1" si="14"/>
        <v>https://elections.larochelle.fr/mentions-legales</v>
      </c>
      <c r="G114" s="135" t="str">
        <f t="shared" ca="1" si="15"/>
        <v>A</v>
      </c>
      <c r="H114" s="135" t="str">
        <f t="shared" ca="1" si="16"/>
        <v/>
      </c>
      <c r="I114" s="135" t="str">
        <f t="shared" ca="1" si="17"/>
        <v/>
      </c>
      <c r="J114" s="137" t="str">
        <f t="shared" ca="1" si="18"/>
        <v/>
      </c>
      <c r="K114" s="138" t="str">
        <f t="shared" ca="1" si="19"/>
        <v/>
      </c>
      <c r="L114" s="138"/>
      <c r="M114" s="138">
        <f t="shared" ca="1" si="20"/>
        <v>0</v>
      </c>
      <c r="N114" s="139" t="str">
        <f t="shared" ca="1" si="21"/>
        <v/>
      </c>
      <c r="O114" s="139"/>
      <c r="P114" s="140"/>
      <c r="Q114" s="140"/>
      <c r="R114" s="140"/>
      <c r="S114" s="140"/>
      <c r="T114" s="140"/>
      <c r="U114" s="141">
        <f t="shared" si="22"/>
        <v>0</v>
      </c>
    </row>
    <row r="115" ht="15" hidden="1" customHeight="1">
      <c r="A115" s="144"/>
      <c r="B115" s="134">
        <v>38</v>
      </c>
      <c r="C115" s="135" t="str">
        <f t="shared" ca="1" si="12"/>
        <v>4.13</v>
      </c>
      <c r="D115" s="135" t="str">
        <f t="shared" ca="1" si="13"/>
        <v>na</v>
      </c>
      <c r="E115" s="135" t="s">
        <v>39</v>
      </c>
      <c r="F115" s="136" t="str">
        <f t="shared" ca="1" si="14"/>
        <v>https://accessibilite.larochelle.fr/la-rochelle-elections/#conformity</v>
      </c>
      <c r="G115" s="135" t="str">
        <f t="shared" ca="1" si="15"/>
        <v>A</v>
      </c>
      <c r="H115" s="135" t="str">
        <f t="shared" ca="1" si="16"/>
        <v/>
      </c>
      <c r="I115" s="135" t="str">
        <f t="shared" ca="1" si="17"/>
        <v/>
      </c>
      <c r="J115" s="137" t="str">
        <f t="shared" ca="1" si="18"/>
        <v/>
      </c>
      <c r="K115" s="138" t="str">
        <f t="shared" ca="1" si="19"/>
        <v/>
      </c>
      <c r="L115" s="138"/>
      <c r="M115" s="138">
        <f t="shared" ca="1" si="20"/>
        <v>0</v>
      </c>
      <c r="N115" s="139" t="str">
        <f t="shared" ca="1" si="21"/>
        <v/>
      </c>
      <c r="O115" s="139"/>
      <c r="P115" s="140"/>
      <c r="Q115" s="140"/>
      <c r="R115" s="140"/>
      <c r="S115" s="140"/>
      <c r="T115" s="140"/>
      <c r="U115" s="141">
        <f t="shared" si="22"/>
        <v>0</v>
      </c>
    </row>
    <row r="116" ht="15" hidden="1" customHeight="1">
      <c r="A116" s="144" t="s">
        <v>89</v>
      </c>
      <c r="B116" s="134">
        <v>39</v>
      </c>
      <c r="C116" s="135" t="str">
        <f t="shared" ca="1" si="12"/>
        <v>5.1</v>
      </c>
      <c r="D116" s="135" t="str">
        <f t="shared" ca="1" si="13"/>
        <v>na</v>
      </c>
      <c r="E116" s="135" t="s">
        <v>30</v>
      </c>
      <c r="F116" s="136" t="str">
        <f t="shared" ca="1" si="14"/>
        <v>https://elections.larochelle.fr/</v>
      </c>
      <c r="G116" s="135" t="str">
        <f t="shared" ca="1" si="15"/>
        <v>A</v>
      </c>
      <c r="H116" s="135" t="str">
        <f t="shared" ca="1" si="16"/>
        <v/>
      </c>
      <c r="I116" s="135" t="str">
        <f t="shared" ca="1" si="17"/>
        <v/>
      </c>
      <c r="J116" s="137" t="str">
        <f t="shared" ca="1" si="18"/>
        <v/>
      </c>
      <c r="K116" s="138" t="str">
        <f t="shared" ca="1" si="19"/>
        <v/>
      </c>
      <c r="L116" s="138"/>
      <c r="M116" s="138">
        <f t="shared" ca="1" si="20"/>
        <v>0</v>
      </c>
      <c r="N116" s="139" t="str">
        <f t="shared" ca="1" si="21"/>
        <v/>
      </c>
      <c r="O116" s="139"/>
      <c r="P116" s="140"/>
      <c r="Q116" s="140"/>
      <c r="R116" s="140"/>
      <c r="S116" s="140"/>
      <c r="T116" s="140"/>
      <c r="U116" s="141">
        <f t="shared" si="22"/>
        <v>0</v>
      </c>
    </row>
    <row r="117" ht="15" hidden="1" customHeight="1">
      <c r="A117" s="144"/>
      <c r="B117" s="134">
        <v>39</v>
      </c>
      <c r="C117" s="135" t="str">
        <f t="shared" ca="1" si="12"/>
        <v>5.1</v>
      </c>
      <c r="D117" s="135" t="str">
        <f t="shared" ca="1" si="13"/>
        <v>na</v>
      </c>
      <c r="E117" s="135" t="s">
        <v>33</v>
      </c>
      <c r="F117" s="136" t="str">
        <f t="shared" ca="1" si="14"/>
        <v>https://elections.larochelle.fr/resultats-2024-europeennes</v>
      </c>
      <c r="G117" s="135" t="str">
        <f t="shared" ca="1" si="15"/>
        <v>A</v>
      </c>
      <c r="H117" s="135" t="str">
        <f t="shared" ca="1" si="16"/>
        <v/>
      </c>
      <c r="I117" s="135" t="str">
        <f t="shared" ca="1" si="17"/>
        <v/>
      </c>
      <c r="J117" s="137" t="str">
        <f t="shared" ca="1" si="18"/>
        <v/>
      </c>
      <c r="K117" s="138" t="str">
        <f t="shared" ca="1" si="19"/>
        <v/>
      </c>
      <c r="L117" s="138"/>
      <c r="M117" s="138">
        <f t="shared" ca="1" si="20"/>
        <v>0</v>
      </c>
      <c r="N117" s="139" t="str">
        <f t="shared" ca="1" si="21"/>
        <v/>
      </c>
      <c r="O117" s="139"/>
      <c r="P117" s="140"/>
      <c r="Q117" s="140"/>
      <c r="R117" s="140"/>
      <c r="S117" s="140"/>
      <c r="T117" s="140"/>
      <c r="U117" s="141">
        <f t="shared" si="22"/>
        <v>0</v>
      </c>
    </row>
    <row r="118" ht="15" hidden="1" customHeight="1">
      <c r="A118" s="144"/>
      <c r="B118" s="134">
        <v>39</v>
      </c>
      <c r="C118" s="135" t="str">
        <f t="shared" ca="1" si="12"/>
        <v>5.1</v>
      </c>
      <c r="D118" s="135" t="str">
        <f t="shared" ca="1" si="13"/>
        <v>na</v>
      </c>
      <c r="E118" s="135" t="s">
        <v>36</v>
      </c>
      <c r="F118" s="136" t="str">
        <f t="shared" ca="1" si="14"/>
        <v>https://elections.larochelle.fr/mentions-legales</v>
      </c>
      <c r="G118" s="135" t="str">
        <f t="shared" ca="1" si="15"/>
        <v>A</v>
      </c>
      <c r="H118" s="135" t="str">
        <f t="shared" ca="1" si="16"/>
        <v/>
      </c>
      <c r="I118" s="135" t="str">
        <f t="shared" ca="1" si="17"/>
        <v/>
      </c>
      <c r="J118" s="137" t="str">
        <f t="shared" ca="1" si="18"/>
        <v/>
      </c>
      <c r="K118" s="138" t="str">
        <f t="shared" ca="1" si="19"/>
        <v/>
      </c>
      <c r="L118" s="138"/>
      <c r="M118" s="138">
        <f t="shared" ca="1" si="20"/>
        <v>0</v>
      </c>
      <c r="N118" s="139" t="str">
        <f t="shared" ca="1" si="21"/>
        <v/>
      </c>
      <c r="O118" s="139"/>
      <c r="P118" s="140"/>
      <c r="Q118" s="140"/>
      <c r="R118" s="140"/>
      <c r="S118" s="140"/>
      <c r="T118" s="140"/>
      <c r="U118" s="141">
        <f t="shared" si="22"/>
        <v>0</v>
      </c>
    </row>
    <row r="119" ht="15" hidden="1" customHeight="1">
      <c r="A119" s="144"/>
      <c r="B119" s="134">
        <v>39</v>
      </c>
      <c r="C119" s="135" t="str">
        <f t="shared" ca="1" si="12"/>
        <v>5.1</v>
      </c>
      <c r="D119" s="135" t="str">
        <f t="shared" ca="1" si="13"/>
        <v>na</v>
      </c>
      <c r="E119" s="135" t="s">
        <v>39</v>
      </c>
      <c r="F119" s="136" t="str">
        <f t="shared" ca="1" si="14"/>
        <v>https://accessibilite.larochelle.fr/la-rochelle-elections/#conformity</v>
      </c>
      <c r="G119" s="135" t="str">
        <f t="shared" ca="1" si="15"/>
        <v>A</v>
      </c>
      <c r="H119" s="135" t="str">
        <f t="shared" ca="1" si="16"/>
        <v/>
      </c>
      <c r="I119" s="135" t="str">
        <f t="shared" ca="1" si="17"/>
        <v/>
      </c>
      <c r="J119" s="137" t="str">
        <f t="shared" ca="1" si="18"/>
        <v/>
      </c>
      <c r="K119" s="138" t="str">
        <f t="shared" ca="1" si="19"/>
        <v/>
      </c>
      <c r="L119" s="138"/>
      <c r="M119" s="138">
        <f t="shared" ca="1" si="20"/>
        <v>0</v>
      </c>
      <c r="N119" s="139" t="str">
        <f t="shared" ca="1" si="21"/>
        <v/>
      </c>
      <c r="O119" s="139"/>
      <c r="P119" s="140"/>
      <c r="Q119" s="140"/>
      <c r="R119" s="140"/>
      <c r="S119" s="140"/>
      <c r="T119" s="140"/>
      <c r="U119" s="141">
        <f t="shared" si="22"/>
        <v>0</v>
      </c>
    </row>
    <row r="120" ht="15" hidden="1" customHeight="1">
      <c r="A120" s="144"/>
      <c r="B120" s="134">
        <v>40</v>
      </c>
      <c r="C120" s="135" t="str">
        <f t="shared" ca="1" si="12"/>
        <v>5.2</v>
      </c>
      <c r="D120" s="135" t="str">
        <f t="shared" ca="1" si="13"/>
        <v>na</v>
      </c>
      <c r="E120" s="135" t="s">
        <v>30</v>
      </c>
      <c r="F120" s="136" t="str">
        <f t="shared" ca="1" si="14"/>
        <v>https://elections.larochelle.fr/</v>
      </c>
      <c r="G120" s="135" t="str">
        <f t="shared" ca="1" si="15"/>
        <v>A</v>
      </c>
      <c r="H120" s="135" t="str">
        <f t="shared" ca="1" si="16"/>
        <v/>
      </c>
      <c r="I120" s="135" t="str">
        <f t="shared" ca="1" si="17"/>
        <v/>
      </c>
      <c r="J120" s="137" t="str">
        <f t="shared" ca="1" si="18"/>
        <v/>
      </c>
      <c r="K120" s="138" t="str">
        <f t="shared" ca="1" si="19"/>
        <v/>
      </c>
      <c r="L120" s="138"/>
      <c r="M120" s="138">
        <f t="shared" ca="1" si="20"/>
        <v>0</v>
      </c>
      <c r="N120" s="139" t="str">
        <f t="shared" ca="1" si="21"/>
        <v/>
      </c>
      <c r="O120" s="139"/>
      <c r="P120" s="140"/>
      <c r="Q120" s="140"/>
      <c r="R120" s="140"/>
      <c r="S120" s="140"/>
      <c r="T120" s="140"/>
      <c r="U120" s="141">
        <f t="shared" si="22"/>
        <v>0</v>
      </c>
    </row>
    <row r="121" ht="15" hidden="1" customHeight="1">
      <c r="A121" s="144"/>
      <c r="B121" s="134">
        <v>40</v>
      </c>
      <c r="C121" s="135" t="str">
        <f t="shared" ca="1" si="12"/>
        <v>5.2</v>
      </c>
      <c r="D121" s="135" t="str">
        <f t="shared" ca="1" si="13"/>
        <v>na</v>
      </c>
      <c r="E121" s="135" t="s">
        <v>33</v>
      </c>
      <c r="F121" s="136" t="str">
        <f t="shared" ca="1" si="14"/>
        <v>https://elections.larochelle.fr/resultats-2024-europeennes</v>
      </c>
      <c r="G121" s="135" t="str">
        <f t="shared" ca="1" si="15"/>
        <v>A</v>
      </c>
      <c r="H121" s="135" t="str">
        <f t="shared" ca="1" si="16"/>
        <v/>
      </c>
      <c r="I121" s="135" t="str">
        <f t="shared" ca="1" si="17"/>
        <v/>
      </c>
      <c r="J121" s="137" t="str">
        <f t="shared" ca="1" si="18"/>
        <v/>
      </c>
      <c r="K121" s="138" t="str">
        <f t="shared" ca="1" si="19"/>
        <v/>
      </c>
      <c r="L121" s="138"/>
      <c r="M121" s="138">
        <f t="shared" ca="1" si="20"/>
        <v>0</v>
      </c>
      <c r="N121" s="139" t="str">
        <f t="shared" ca="1" si="21"/>
        <v/>
      </c>
      <c r="O121" s="139"/>
      <c r="P121" s="140"/>
      <c r="Q121" s="140"/>
      <c r="R121" s="140"/>
      <c r="S121" s="140"/>
      <c r="T121" s="140"/>
      <c r="U121" s="141">
        <f t="shared" si="22"/>
        <v>0</v>
      </c>
    </row>
    <row r="122" ht="15" hidden="1" customHeight="1">
      <c r="A122" s="144"/>
      <c r="B122" s="134">
        <v>40</v>
      </c>
      <c r="C122" s="135" t="str">
        <f t="shared" ca="1" si="12"/>
        <v>5.2</v>
      </c>
      <c r="D122" s="135" t="str">
        <f t="shared" ca="1" si="13"/>
        <v>na</v>
      </c>
      <c r="E122" s="135" t="s">
        <v>36</v>
      </c>
      <c r="F122" s="136" t="str">
        <f t="shared" ca="1" si="14"/>
        <v>https://elections.larochelle.fr/mentions-legales</v>
      </c>
      <c r="G122" s="135" t="str">
        <f t="shared" ca="1" si="15"/>
        <v>A</v>
      </c>
      <c r="H122" s="135" t="str">
        <f t="shared" ca="1" si="16"/>
        <v/>
      </c>
      <c r="I122" s="135" t="str">
        <f t="shared" ca="1" si="17"/>
        <v/>
      </c>
      <c r="J122" s="137" t="str">
        <f t="shared" ca="1" si="18"/>
        <v/>
      </c>
      <c r="K122" s="138" t="str">
        <f t="shared" ca="1" si="19"/>
        <v/>
      </c>
      <c r="L122" s="138"/>
      <c r="M122" s="138">
        <f t="shared" ca="1" si="20"/>
        <v>0</v>
      </c>
      <c r="N122" s="139" t="str">
        <f t="shared" ca="1" si="21"/>
        <v/>
      </c>
      <c r="O122" s="139"/>
      <c r="P122" s="140"/>
      <c r="Q122" s="140"/>
      <c r="R122" s="140"/>
      <c r="S122" s="140"/>
      <c r="T122" s="140"/>
      <c r="U122" s="141">
        <f t="shared" si="22"/>
        <v>0</v>
      </c>
    </row>
    <row r="123" ht="15" hidden="1" customHeight="1">
      <c r="A123" s="144"/>
      <c r="B123" s="134">
        <v>40</v>
      </c>
      <c r="C123" s="135" t="str">
        <f t="shared" ca="1" si="12"/>
        <v>5.2</v>
      </c>
      <c r="D123" s="135" t="str">
        <f t="shared" ca="1" si="13"/>
        <v>na</v>
      </c>
      <c r="E123" s="135" t="s">
        <v>39</v>
      </c>
      <c r="F123" s="136" t="str">
        <f t="shared" ca="1" si="14"/>
        <v>https://accessibilite.larochelle.fr/la-rochelle-elections/#conformity</v>
      </c>
      <c r="G123" s="135" t="str">
        <f t="shared" ca="1" si="15"/>
        <v>A</v>
      </c>
      <c r="H123" s="135" t="str">
        <f t="shared" ca="1" si="16"/>
        <v/>
      </c>
      <c r="I123" s="135" t="str">
        <f t="shared" ca="1" si="17"/>
        <v/>
      </c>
      <c r="J123" s="137" t="str">
        <f t="shared" ca="1" si="18"/>
        <v/>
      </c>
      <c r="K123" s="138" t="str">
        <f t="shared" ca="1" si="19"/>
        <v/>
      </c>
      <c r="L123" s="138"/>
      <c r="M123" s="138">
        <f t="shared" ca="1" si="20"/>
        <v>0</v>
      </c>
      <c r="N123" s="139" t="str">
        <f t="shared" ca="1" si="21"/>
        <v/>
      </c>
      <c r="O123" s="139"/>
      <c r="P123" s="140"/>
      <c r="Q123" s="140"/>
      <c r="R123" s="140"/>
      <c r="S123" s="140"/>
      <c r="T123" s="140"/>
      <c r="U123" s="141">
        <f t="shared" si="22"/>
        <v>0</v>
      </c>
    </row>
    <row r="124" ht="15" hidden="1" customHeight="1">
      <c r="A124" s="144"/>
      <c r="B124" s="134">
        <v>41</v>
      </c>
      <c r="C124" s="135" t="str">
        <f t="shared" ca="1" si="12"/>
        <v>5.3</v>
      </c>
      <c r="D124" s="135" t="str">
        <f t="shared" ca="1" si="13"/>
        <v>na</v>
      </c>
      <c r="E124" s="135" t="s">
        <v>30</v>
      </c>
      <c r="F124" s="136" t="str">
        <f t="shared" ca="1" si="14"/>
        <v>https://elections.larochelle.fr/</v>
      </c>
      <c r="G124" s="135" t="str">
        <f t="shared" ca="1" si="15"/>
        <v>A</v>
      </c>
      <c r="H124" s="135" t="str">
        <f t="shared" ca="1" si="16"/>
        <v>x</v>
      </c>
      <c r="I124" s="135" t="str">
        <f t="shared" ca="1" si="17"/>
        <v/>
      </c>
      <c r="J124" s="137" t="str">
        <f t="shared" ca="1" si="18"/>
        <v/>
      </c>
      <c r="K124" s="138" t="str">
        <f t="shared" ca="1" si="19"/>
        <v/>
      </c>
      <c r="L124" s="138"/>
      <c r="M124" s="138">
        <f t="shared" ca="1" si="20"/>
        <v>0</v>
      </c>
      <c r="N124" s="139" t="str">
        <f t="shared" ca="1" si="21"/>
        <v/>
      </c>
      <c r="O124" s="139"/>
      <c r="P124" s="140"/>
      <c r="Q124" s="140"/>
      <c r="R124" s="140"/>
      <c r="S124" s="140"/>
      <c r="T124" s="140"/>
      <c r="U124" s="141">
        <f t="shared" si="22"/>
        <v>0</v>
      </c>
    </row>
    <row r="125" ht="37.799999999999997">
      <c r="A125" s="144"/>
      <c r="B125" s="134">
        <v>41</v>
      </c>
      <c r="C125" s="135" t="str">
        <f t="shared" ca="1" si="12"/>
        <v>5.3</v>
      </c>
      <c r="D125" s="135" t="str">
        <f t="shared" ca="1" si="13"/>
        <v>c</v>
      </c>
      <c r="E125" s="135" t="s">
        <v>33</v>
      </c>
      <c r="F125" s="136" t="str">
        <f t="shared" ca="1" si="14"/>
        <v>https://elections.larochelle.fr/resultats-2024-europeennes</v>
      </c>
      <c r="G125" s="135" t="str">
        <f t="shared" ca="1" si="15"/>
        <v>A</v>
      </c>
      <c r="H125" s="135" t="str">
        <f t="shared" ca="1" si="16"/>
        <v>x</v>
      </c>
      <c r="I125" s="135" t="str">
        <f t="shared" ca="1" si="17"/>
        <v>Moyenne</v>
      </c>
      <c r="J125" s="137" t="str">
        <f t="shared" ca="1" si="18"/>
        <v xml:space="preserve">Plusieurs fois sur cette page uniquement</v>
      </c>
      <c r="K125" s="138">
        <f t="shared" ca="1" si="19"/>
        <v>3</v>
      </c>
      <c r="L125" s="138"/>
      <c r="M125" s="138">
        <f t="shared" ca="1" si="20"/>
        <v>0</v>
      </c>
      <c r="N125" s="139" t="str">
        <f t="shared" ca="1" si="21"/>
        <v xml:space="preserve">Sur la vue graphique ainsi que dans les modales, les résultats sont dans des tableaux de mise en forme qui n'est pas balisé comme tel</v>
      </c>
      <c r="O125" s="139"/>
      <c r="P125" s="140"/>
      <c r="Q125" s="140"/>
      <c r="R125" s="140"/>
      <c r="S125" s="140"/>
      <c r="T125" s="140"/>
      <c r="U125" s="141">
        <f t="shared" si="22"/>
        <v>0</v>
      </c>
    </row>
    <row r="126" ht="15" hidden="1" customHeight="1">
      <c r="A126" s="144"/>
      <c r="B126" s="134">
        <v>41</v>
      </c>
      <c r="C126" s="135" t="str">
        <f t="shared" ca="1" si="12"/>
        <v>5.3</v>
      </c>
      <c r="D126" s="135" t="str">
        <f t="shared" ca="1" si="13"/>
        <v>na</v>
      </c>
      <c r="E126" s="135" t="s">
        <v>36</v>
      </c>
      <c r="F126" s="136" t="str">
        <f t="shared" ca="1" si="14"/>
        <v>https://elections.larochelle.fr/mentions-legales</v>
      </c>
      <c r="G126" s="135" t="str">
        <f t="shared" ca="1" si="15"/>
        <v>A</v>
      </c>
      <c r="H126" s="135" t="str">
        <f t="shared" ca="1" si="16"/>
        <v>x</v>
      </c>
      <c r="I126" s="135" t="str">
        <f t="shared" ca="1" si="17"/>
        <v/>
      </c>
      <c r="J126" s="137" t="str">
        <f t="shared" ca="1" si="18"/>
        <v/>
      </c>
      <c r="K126" s="138" t="str">
        <f t="shared" ca="1" si="19"/>
        <v/>
      </c>
      <c r="L126" s="138"/>
      <c r="M126" s="138">
        <f t="shared" ca="1" si="20"/>
        <v>0</v>
      </c>
      <c r="N126" s="139" t="str">
        <f t="shared" ca="1" si="21"/>
        <v/>
      </c>
      <c r="O126" s="139"/>
      <c r="P126" s="140"/>
      <c r="Q126" s="140"/>
      <c r="R126" s="140"/>
      <c r="S126" s="140"/>
      <c r="T126" s="140"/>
      <c r="U126" s="141">
        <f t="shared" si="22"/>
        <v>0</v>
      </c>
    </row>
    <row r="127" ht="15" hidden="1" customHeight="1">
      <c r="A127" s="144"/>
      <c r="B127" s="134">
        <v>41</v>
      </c>
      <c r="C127" s="135" t="str">
        <f t="shared" ca="1" si="12"/>
        <v>5.3</v>
      </c>
      <c r="D127" s="135" t="str">
        <f t="shared" ca="1" si="13"/>
        <v>na</v>
      </c>
      <c r="E127" s="135" t="s">
        <v>39</v>
      </c>
      <c r="F127" s="136" t="str">
        <f t="shared" ca="1" si="14"/>
        <v>https://accessibilite.larochelle.fr/la-rochelle-elections/#conformity</v>
      </c>
      <c r="G127" s="135" t="str">
        <f t="shared" ca="1" si="15"/>
        <v>A</v>
      </c>
      <c r="H127" s="135" t="str">
        <f t="shared" ca="1" si="16"/>
        <v>x</v>
      </c>
      <c r="I127" s="135" t="str">
        <f t="shared" ca="1" si="17"/>
        <v/>
      </c>
      <c r="J127" s="137" t="str">
        <f t="shared" ca="1" si="18"/>
        <v/>
      </c>
      <c r="K127" s="138" t="str">
        <f t="shared" ca="1" si="19"/>
        <v/>
      </c>
      <c r="L127" s="138"/>
      <c r="M127" s="138">
        <f t="shared" ca="1" si="20"/>
        <v>0</v>
      </c>
      <c r="N127" s="139" t="str">
        <f t="shared" ca="1" si="21"/>
        <v/>
      </c>
      <c r="O127" s="139"/>
      <c r="P127" s="140"/>
      <c r="Q127" s="140"/>
      <c r="R127" s="140"/>
      <c r="S127" s="140"/>
      <c r="T127" s="140"/>
      <c r="U127" s="141">
        <f t="shared" si="22"/>
        <v>0</v>
      </c>
    </row>
    <row r="128" ht="15" hidden="1" customHeight="1">
      <c r="A128" s="144"/>
      <c r="B128" s="134">
        <v>42</v>
      </c>
      <c r="C128" s="135" t="str">
        <f t="shared" ca="1" si="12"/>
        <v>5.4</v>
      </c>
      <c r="D128" s="135" t="str">
        <f t="shared" ca="1" si="13"/>
        <v>na</v>
      </c>
      <c r="E128" s="135" t="s">
        <v>30</v>
      </c>
      <c r="F128" s="136" t="str">
        <f t="shared" ca="1" si="14"/>
        <v>https://elections.larochelle.fr/</v>
      </c>
      <c r="G128" s="135" t="str">
        <f t="shared" ca="1" si="15"/>
        <v>A</v>
      </c>
      <c r="H128" s="135" t="str">
        <f t="shared" ca="1" si="16"/>
        <v/>
      </c>
      <c r="I128" s="135" t="str">
        <f t="shared" ca="1" si="17"/>
        <v/>
      </c>
      <c r="J128" s="137" t="str">
        <f t="shared" ca="1" si="18"/>
        <v/>
      </c>
      <c r="K128" s="138" t="str">
        <f t="shared" ca="1" si="19"/>
        <v/>
      </c>
      <c r="L128" s="138"/>
      <c r="M128" s="138">
        <f t="shared" ca="1" si="20"/>
        <v>0</v>
      </c>
      <c r="N128" s="139" t="str">
        <f t="shared" ca="1" si="21"/>
        <v/>
      </c>
      <c r="O128" s="139"/>
      <c r="P128" s="140"/>
      <c r="Q128" s="140"/>
      <c r="R128" s="140"/>
      <c r="S128" s="140"/>
      <c r="T128" s="140"/>
      <c r="U128" s="141">
        <f t="shared" si="22"/>
        <v>0</v>
      </c>
    </row>
    <row r="129" ht="15" hidden="1" customHeight="1">
      <c r="A129" s="144"/>
      <c r="B129" s="134">
        <v>42</v>
      </c>
      <c r="C129" s="135" t="str">
        <f t="shared" ca="1" si="12"/>
        <v>5.4</v>
      </c>
      <c r="D129" s="135" t="str">
        <f t="shared" ca="1" si="13"/>
        <v>c</v>
      </c>
      <c r="E129" s="135" t="s">
        <v>33</v>
      </c>
      <c r="F129" s="136" t="str">
        <f t="shared" ca="1" si="14"/>
        <v>https://elections.larochelle.fr/resultats-2024-europeennes</v>
      </c>
      <c r="G129" s="135" t="str">
        <f t="shared" ca="1" si="15"/>
        <v>A</v>
      </c>
      <c r="H129" s="135" t="str">
        <f t="shared" ca="1" si="16"/>
        <v/>
      </c>
      <c r="I129" s="135" t="str">
        <f t="shared" ca="1" si="17"/>
        <v/>
      </c>
      <c r="J129" s="137" t="str">
        <f t="shared" ca="1" si="18"/>
        <v/>
      </c>
      <c r="K129" s="138" t="str">
        <f t="shared" ca="1" si="19"/>
        <v/>
      </c>
      <c r="L129" s="138"/>
      <c r="M129" s="138">
        <f t="shared" ca="1" si="20"/>
        <v>0</v>
      </c>
      <c r="N129" s="139" t="str">
        <f t="shared" ca="1" si="21"/>
        <v/>
      </c>
      <c r="O129" s="139"/>
      <c r="P129" s="140"/>
      <c r="Q129" s="140"/>
      <c r="R129" s="140"/>
      <c r="S129" s="140"/>
      <c r="T129" s="140"/>
      <c r="U129" s="141">
        <f t="shared" si="22"/>
        <v>0</v>
      </c>
    </row>
    <row r="130" ht="15" hidden="1" customHeight="1">
      <c r="A130" s="144"/>
      <c r="B130" s="134">
        <v>42</v>
      </c>
      <c r="C130" s="135" t="str">
        <f t="shared" ca="1" si="12"/>
        <v>5.4</v>
      </c>
      <c r="D130" s="135" t="str">
        <f t="shared" ca="1" si="13"/>
        <v>na</v>
      </c>
      <c r="E130" s="135" t="s">
        <v>36</v>
      </c>
      <c r="F130" s="136" t="str">
        <f t="shared" ca="1" si="14"/>
        <v>https://elections.larochelle.fr/mentions-legales</v>
      </c>
      <c r="G130" s="135" t="str">
        <f t="shared" ca="1" si="15"/>
        <v>A</v>
      </c>
      <c r="H130" s="135" t="str">
        <f t="shared" ca="1" si="16"/>
        <v/>
      </c>
      <c r="I130" s="135" t="str">
        <f t="shared" ca="1" si="17"/>
        <v/>
      </c>
      <c r="J130" s="137" t="str">
        <f t="shared" ca="1" si="18"/>
        <v/>
      </c>
      <c r="K130" s="138" t="str">
        <f t="shared" ca="1" si="19"/>
        <v/>
      </c>
      <c r="L130" s="138"/>
      <c r="M130" s="138">
        <f t="shared" ca="1" si="20"/>
        <v>0</v>
      </c>
      <c r="N130" s="139" t="str">
        <f t="shared" ca="1" si="21"/>
        <v/>
      </c>
      <c r="O130" s="139"/>
      <c r="P130" s="140"/>
      <c r="Q130" s="140"/>
      <c r="R130" s="140"/>
      <c r="S130" s="140"/>
      <c r="T130" s="140"/>
      <c r="U130" s="141">
        <f t="shared" si="22"/>
        <v>0</v>
      </c>
    </row>
    <row r="131" ht="15" hidden="1" customHeight="1">
      <c r="A131" s="144"/>
      <c r="B131" s="134">
        <v>42</v>
      </c>
      <c r="C131" s="135" t="str">
        <f t="shared" ca="1" si="12"/>
        <v>5.4</v>
      </c>
      <c r="D131" s="135" t="str">
        <f t="shared" ca="1" si="13"/>
        <v>na</v>
      </c>
      <c r="E131" s="135" t="s">
        <v>39</v>
      </c>
      <c r="F131" s="136" t="str">
        <f t="shared" ca="1" si="14"/>
        <v>https://accessibilite.larochelle.fr/la-rochelle-elections/#conformity</v>
      </c>
      <c r="G131" s="135" t="str">
        <f t="shared" ca="1" si="15"/>
        <v>A</v>
      </c>
      <c r="H131" s="135" t="str">
        <f t="shared" ca="1" si="16"/>
        <v/>
      </c>
      <c r="I131" s="135" t="str">
        <f t="shared" ca="1" si="17"/>
        <v/>
      </c>
      <c r="J131" s="137" t="str">
        <f t="shared" ca="1" si="18"/>
        <v/>
      </c>
      <c r="K131" s="138" t="str">
        <f t="shared" ca="1" si="19"/>
        <v/>
      </c>
      <c r="L131" s="138"/>
      <c r="M131" s="138">
        <f t="shared" ca="1" si="20"/>
        <v>0</v>
      </c>
      <c r="N131" s="139" t="str">
        <f t="shared" ca="1" si="21"/>
        <v/>
      </c>
      <c r="O131" s="139"/>
      <c r="P131" s="140"/>
      <c r="Q131" s="140"/>
      <c r="R131" s="140"/>
      <c r="S131" s="140"/>
      <c r="T131" s="140"/>
      <c r="U131" s="141">
        <f t="shared" si="22"/>
        <v>0</v>
      </c>
    </row>
    <row r="132" ht="15" hidden="1" customHeight="1">
      <c r="A132" s="144"/>
      <c r="B132" s="134">
        <v>43</v>
      </c>
      <c r="C132" s="135" t="str">
        <f t="shared" ca="1" si="12"/>
        <v>5.5</v>
      </c>
      <c r="D132" s="135" t="str">
        <f t="shared" ca="1" si="13"/>
        <v>na</v>
      </c>
      <c r="E132" s="135" t="s">
        <v>30</v>
      </c>
      <c r="F132" s="136" t="str">
        <f t="shared" ca="1" si="14"/>
        <v>https://elections.larochelle.fr/</v>
      </c>
      <c r="G132" s="135" t="str">
        <f t="shared" ca="1" si="15"/>
        <v>A</v>
      </c>
      <c r="H132" s="135" t="str">
        <f t="shared" ca="1" si="16"/>
        <v/>
      </c>
      <c r="I132" s="135" t="str">
        <f t="shared" ca="1" si="17"/>
        <v/>
      </c>
      <c r="J132" s="137" t="str">
        <f t="shared" ca="1" si="18"/>
        <v/>
      </c>
      <c r="K132" s="138" t="str">
        <f t="shared" ca="1" si="19"/>
        <v/>
      </c>
      <c r="L132" s="138"/>
      <c r="M132" s="138">
        <f t="shared" ca="1" si="20"/>
        <v>0</v>
      </c>
      <c r="N132" s="139" t="str">
        <f t="shared" ca="1" si="21"/>
        <v/>
      </c>
      <c r="O132" s="139"/>
      <c r="P132" s="140"/>
      <c r="Q132" s="140"/>
      <c r="R132" s="140"/>
      <c r="S132" s="140"/>
      <c r="T132" s="140"/>
      <c r="U132" s="141">
        <f t="shared" si="22"/>
        <v>0</v>
      </c>
    </row>
    <row r="133" ht="15" hidden="1" customHeight="1">
      <c r="A133" s="144"/>
      <c r="B133" s="134">
        <v>43</v>
      </c>
      <c r="C133" s="135" t="str">
        <f t="shared" ca="1" si="12"/>
        <v>5.5</v>
      </c>
      <c r="D133" s="135" t="str">
        <f t="shared" ca="1" si="13"/>
        <v>c</v>
      </c>
      <c r="E133" s="135" t="s">
        <v>33</v>
      </c>
      <c r="F133" s="136" t="str">
        <f t="shared" ca="1" si="14"/>
        <v>https://elections.larochelle.fr/resultats-2024-europeennes</v>
      </c>
      <c r="G133" s="135" t="str">
        <f t="shared" ca="1" si="15"/>
        <v>A</v>
      </c>
      <c r="H133" s="135" t="str">
        <f t="shared" ca="1" si="16"/>
        <v/>
      </c>
      <c r="I133" s="135" t="str">
        <f t="shared" ca="1" si="17"/>
        <v/>
      </c>
      <c r="J133" s="137" t="str">
        <f t="shared" ca="1" si="18"/>
        <v/>
      </c>
      <c r="K133" s="138" t="str">
        <f t="shared" ca="1" si="19"/>
        <v/>
      </c>
      <c r="L133" s="138"/>
      <c r="M133" s="138">
        <f t="shared" ca="1" si="20"/>
        <v>0</v>
      </c>
      <c r="N133" s="139" t="str">
        <f t="shared" ca="1" si="21"/>
        <v/>
      </c>
      <c r="O133" s="139"/>
      <c r="P133" s="140"/>
      <c r="Q133" s="140"/>
      <c r="R133" s="140"/>
      <c r="S133" s="140"/>
      <c r="T133" s="140"/>
      <c r="U133" s="141">
        <f t="shared" si="22"/>
        <v>0</v>
      </c>
    </row>
    <row r="134" ht="15" hidden="1" customHeight="1">
      <c r="A134" s="144"/>
      <c r="B134" s="134">
        <v>43</v>
      </c>
      <c r="C134" s="135" t="str">
        <f t="shared" ca="1" si="12"/>
        <v>5.5</v>
      </c>
      <c r="D134" s="135" t="str">
        <f t="shared" ca="1" si="13"/>
        <v>na</v>
      </c>
      <c r="E134" s="135" t="s">
        <v>36</v>
      </c>
      <c r="F134" s="136" t="str">
        <f t="shared" ca="1" si="14"/>
        <v>https://elections.larochelle.fr/mentions-legales</v>
      </c>
      <c r="G134" s="135" t="str">
        <f t="shared" ca="1" si="15"/>
        <v>A</v>
      </c>
      <c r="H134" s="135" t="str">
        <f t="shared" ca="1" si="16"/>
        <v/>
      </c>
      <c r="I134" s="135" t="str">
        <f t="shared" ca="1" si="17"/>
        <v/>
      </c>
      <c r="J134" s="137" t="str">
        <f t="shared" ca="1" si="18"/>
        <v/>
      </c>
      <c r="K134" s="138" t="str">
        <f t="shared" ca="1" si="19"/>
        <v/>
      </c>
      <c r="L134" s="138"/>
      <c r="M134" s="138">
        <f t="shared" ca="1" si="20"/>
        <v>0</v>
      </c>
      <c r="N134" s="139" t="str">
        <f t="shared" ca="1" si="21"/>
        <v/>
      </c>
      <c r="O134" s="139"/>
      <c r="P134" s="140"/>
      <c r="Q134" s="140"/>
      <c r="R134" s="140"/>
      <c r="S134" s="140"/>
      <c r="T134" s="140"/>
      <c r="U134" s="141">
        <f t="shared" si="22"/>
        <v>0</v>
      </c>
    </row>
    <row r="135" ht="15" hidden="1" customHeight="1">
      <c r="A135" s="144"/>
      <c r="B135" s="134">
        <v>43</v>
      </c>
      <c r="C135" s="135" t="str">
        <f t="shared" ca="1" si="12"/>
        <v>5.5</v>
      </c>
      <c r="D135" s="135" t="str">
        <f t="shared" ca="1" si="13"/>
        <v>na</v>
      </c>
      <c r="E135" s="135" t="s">
        <v>39</v>
      </c>
      <c r="F135" s="136" t="str">
        <f t="shared" ca="1" si="14"/>
        <v>https://accessibilite.larochelle.fr/la-rochelle-elections/#conformity</v>
      </c>
      <c r="G135" s="135" t="str">
        <f t="shared" ca="1" si="15"/>
        <v>A</v>
      </c>
      <c r="H135" s="135" t="str">
        <f t="shared" ca="1" si="16"/>
        <v/>
      </c>
      <c r="I135" s="135" t="str">
        <f t="shared" ca="1" si="17"/>
        <v/>
      </c>
      <c r="J135" s="137" t="str">
        <f t="shared" ca="1" si="18"/>
        <v/>
      </c>
      <c r="K135" s="138" t="str">
        <f t="shared" ca="1" si="19"/>
        <v/>
      </c>
      <c r="L135" s="138"/>
      <c r="M135" s="138">
        <f t="shared" ca="1" si="20"/>
        <v>0</v>
      </c>
      <c r="N135" s="139" t="str">
        <f t="shared" ca="1" si="21"/>
        <v/>
      </c>
      <c r="O135" s="139"/>
      <c r="P135" s="140"/>
      <c r="Q135" s="140"/>
      <c r="R135" s="140"/>
      <c r="S135" s="140"/>
      <c r="T135" s="140"/>
      <c r="U135" s="141">
        <f t="shared" si="22"/>
        <v>0</v>
      </c>
    </row>
    <row r="136" ht="15" hidden="1" customHeight="1">
      <c r="A136" s="144"/>
      <c r="B136" s="134">
        <v>44</v>
      </c>
      <c r="C136" s="135" t="str">
        <f t="shared" ref="C136:C199" ca="1" si="23">IF(INDIRECT($E136 &amp; "!B" &amp; $B136)=0,"",INDIRECT($E136 &amp; "!B" &amp; $B136))</f>
        <v>5.6</v>
      </c>
      <c r="D136" s="135" t="str">
        <f t="shared" ref="D136:D199" ca="1" si="24">IF(INDIRECT($E136 &amp; "!F" &amp; $B136)=0,"",INDIRECT($E136 &amp; "!F" &amp; $B136))</f>
        <v>na</v>
      </c>
      <c r="E136" s="135" t="s">
        <v>30</v>
      </c>
      <c r="F136" s="136" t="str">
        <f t="shared" ref="F136:F199" ca="1" si="25">HYPERLINK(INDIRECT($E136 &amp; "!C3"))</f>
        <v>https://elections.larochelle.fr/</v>
      </c>
      <c r="G136" s="135" t="str">
        <f t="shared" ref="G136:G199" ca="1" si="26">IF(INDIRECT($E136 &amp; "!C" &amp; $B136)=0,"",INDIRECT($E136 &amp; "!C" &amp; $B136))</f>
        <v>A</v>
      </c>
      <c r="H136" s="135" t="str">
        <f t="shared" ref="H136:H199" ca="1" si="27">IF(INDIRECT($E136 &amp; "!D" &amp; $B136)=0,"",INDIRECT($E136 &amp; "!D" &amp; $B136))</f>
        <v/>
      </c>
      <c r="I136" s="135" t="str">
        <f t="shared" ref="I136:I199" ca="1" si="28">IF(INDIRECT($E136 &amp; "!H" &amp; $B136)=0,"",INDIRECT($E136 &amp; "!H" &amp; $B136))</f>
        <v/>
      </c>
      <c r="J136" s="137" t="str">
        <f t="shared" ref="J136:J199" ca="1" si="29">IF(INDIRECT($E136 &amp; "!I" &amp; $B136)=0,"",INDIRECT($E136 &amp; "!I" &amp; $B136))</f>
        <v/>
      </c>
      <c r="K136" s="138" t="str">
        <f t="shared" ref="K136:K199" ca="1" si="30">IFERROR(VLOOKUP($J136,$W$1:$AA$4,(MATCH($I136,$X$5:$AA$5,0))+1,FALSE), "")</f>
        <v/>
      </c>
      <c r="L136" s="138"/>
      <c r="M136" s="138">
        <f t="shared" ref="M136:M199" ca="1" si="31">COUNTIFS($C$7:$C$431, $C136, $D$7:$D$431, "nc")</f>
        <v>0</v>
      </c>
      <c r="N136" s="139" t="str">
        <f t="shared" ref="N136:N199" ca="1" si="32">IF(INDIRECT($E136 &amp; "!J" &amp; $B136)=0,"",INDIRECT($E136 &amp; "!J" &amp; $B136))</f>
        <v/>
      </c>
      <c r="O136" s="139"/>
      <c r="P136" s="140"/>
      <c r="Q136" s="140"/>
      <c r="R136" s="140"/>
      <c r="S136" s="140"/>
      <c r="T136" s="140"/>
      <c r="U136" s="141">
        <f t="shared" ref="U136:U199" si="33">SUM($P136:$T136)</f>
        <v>0</v>
      </c>
    </row>
    <row r="137" ht="15" hidden="1" customHeight="1">
      <c r="A137" s="144"/>
      <c r="B137" s="134">
        <v>44</v>
      </c>
      <c r="C137" s="135" t="str">
        <f t="shared" ca="1" si="23"/>
        <v>5.6</v>
      </c>
      <c r="D137" s="135" t="str">
        <f t="shared" ca="1" si="24"/>
        <v>c</v>
      </c>
      <c r="E137" s="135" t="s">
        <v>33</v>
      </c>
      <c r="F137" s="136" t="str">
        <f t="shared" ca="1" si="25"/>
        <v>https://elections.larochelle.fr/resultats-2024-europeennes</v>
      </c>
      <c r="G137" s="135" t="str">
        <f t="shared" ca="1" si="26"/>
        <v>A</v>
      </c>
      <c r="H137" s="135" t="str">
        <f t="shared" ca="1" si="27"/>
        <v/>
      </c>
      <c r="I137" s="135" t="str">
        <f t="shared" ca="1" si="28"/>
        <v/>
      </c>
      <c r="J137" s="137" t="str">
        <f t="shared" ca="1" si="29"/>
        <v/>
      </c>
      <c r="K137" s="138" t="str">
        <f t="shared" ca="1" si="30"/>
        <v/>
      </c>
      <c r="L137" s="138"/>
      <c r="M137" s="138">
        <f t="shared" ca="1" si="31"/>
        <v>0</v>
      </c>
      <c r="N137" s="139" t="str">
        <f t="shared" ca="1" si="32"/>
        <v/>
      </c>
      <c r="O137" s="139"/>
      <c r="P137" s="140"/>
      <c r="Q137" s="140"/>
      <c r="R137" s="140"/>
      <c r="S137" s="140"/>
      <c r="T137" s="140"/>
      <c r="U137" s="141">
        <f t="shared" si="33"/>
        <v>0</v>
      </c>
    </row>
    <row r="138" ht="15" hidden="1" customHeight="1">
      <c r="A138" s="144"/>
      <c r="B138" s="134">
        <v>44</v>
      </c>
      <c r="C138" s="135" t="str">
        <f t="shared" ca="1" si="23"/>
        <v>5.6</v>
      </c>
      <c r="D138" s="135" t="str">
        <f t="shared" ca="1" si="24"/>
        <v>na</v>
      </c>
      <c r="E138" s="135" t="s">
        <v>36</v>
      </c>
      <c r="F138" s="136" t="str">
        <f t="shared" ca="1" si="25"/>
        <v>https://elections.larochelle.fr/mentions-legales</v>
      </c>
      <c r="G138" s="135" t="str">
        <f t="shared" ca="1" si="26"/>
        <v>A</v>
      </c>
      <c r="H138" s="135" t="str">
        <f t="shared" ca="1" si="27"/>
        <v/>
      </c>
      <c r="I138" s="135" t="str">
        <f t="shared" ca="1" si="28"/>
        <v/>
      </c>
      <c r="J138" s="137" t="str">
        <f t="shared" ca="1" si="29"/>
        <v/>
      </c>
      <c r="K138" s="138" t="str">
        <f t="shared" ca="1" si="30"/>
        <v/>
      </c>
      <c r="L138" s="138"/>
      <c r="M138" s="138">
        <f t="shared" ca="1" si="31"/>
        <v>0</v>
      </c>
      <c r="N138" s="139" t="str">
        <f t="shared" ca="1" si="32"/>
        <v/>
      </c>
      <c r="O138" s="139"/>
      <c r="P138" s="140"/>
      <c r="Q138" s="140"/>
      <c r="R138" s="140"/>
      <c r="S138" s="140"/>
      <c r="T138" s="140"/>
      <c r="U138" s="141">
        <f t="shared" si="33"/>
        <v>0</v>
      </c>
    </row>
    <row r="139" ht="15" hidden="1" customHeight="1">
      <c r="A139" s="144"/>
      <c r="B139" s="134">
        <v>44</v>
      </c>
      <c r="C139" s="135" t="str">
        <f t="shared" ca="1" si="23"/>
        <v>5.6</v>
      </c>
      <c r="D139" s="135" t="str">
        <f t="shared" ca="1" si="24"/>
        <v>na</v>
      </c>
      <c r="E139" s="135" t="s">
        <v>39</v>
      </c>
      <c r="F139" s="136" t="str">
        <f t="shared" ca="1" si="25"/>
        <v>https://accessibilite.larochelle.fr/la-rochelle-elections/#conformity</v>
      </c>
      <c r="G139" s="135" t="str">
        <f t="shared" ca="1" si="26"/>
        <v>A</v>
      </c>
      <c r="H139" s="135" t="str">
        <f t="shared" ca="1" si="27"/>
        <v/>
      </c>
      <c r="I139" s="135" t="str">
        <f t="shared" ca="1" si="28"/>
        <v/>
      </c>
      <c r="J139" s="137" t="str">
        <f t="shared" ca="1" si="29"/>
        <v/>
      </c>
      <c r="K139" s="138" t="str">
        <f t="shared" ca="1" si="30"/>
        <v/>
      </c>
      <c r="L139" s="138"/>
      <c r="M139" s="138">
        <f t="shared" ca="1" si="31"/>
        <v>0</v>
      </c>
      <c r="N139" s="139" t="str">
        <f t="shared" ca="1" si="32"/>
        <v/>
      </c>
      <c r="O139" s="139"/>
      <c r="P139" s="140"/>
      <c r="Q139" s="140"/>
      <c r="R139" s="140"/>
      <c r="S139" s="140"/>
      <c r="T139" s="140"/>
      <c r="U139" s="141">
        <f t="shared" si="33"/>
        <v>0</v>
      </c>
    </row>
    <row r="140" ht="15" hidden="1" customHeight="1">
      <c r="A140" s="144"/>
      <c r="B140" s="134">
        <v>45</v>
      </c>
      <c r="C140" s="135" t="str">
        <f t="shared" ca="1" si="23"/>
        <v>5.7</v>
      </c>
      <c r="D140" s="135" t="str">
        <f t="shared" ca="1" si="24"/>
        <v>na</v>
      </c>
      <c r="E140" s="135" t="s">
        <v>30</v>
      </c>
      <c r="F140" s="136" t="str">
        <f t="shared" ca="1" si="25"/>
        <v>https://elections.larochelle.fr/</v>
      </c>
      <c r="G140" s="135" t="str">
        <f t="shared" ca="1" si="26"/>
        <v>A</v>
      </c>
      <c r="H140" s="135" t="str">
        <f t="shared" ca="1" si="27"/>
        <v>x</v>
      </c>
      <c r="I140" s="135" t="str">
        <f t="shared" ca="1" si="28"/>
        <v/>
      </c>
      <c r="J140" s="137" t="str">
        <f t="shared" ca="1" si="29"/>
        <v/>
      </c>
      <c r="K140" s="138" t="str">
        <f t="shared" ca="1" si="30"/>
        <v/>
      </c>
      <c r="L140" s="138"/>
      <c r="M140" s="138">
        <f t="shared" ca="1" si="31"/>
        <v>0</v>
      </c>
      <c r="N140" s="139" t="str">
        <f t="shared" ca="1" si="32"/>
        <v/>
      </c>
      <c r="O140" s="139"/>
      <c r="P140" s="140"/>
      <c r="Q140" s="140"/>
      <c r="R140" s="140"/>
      <c r="S140" s="140"/>
      <c r="T140" s="140"/>
      <c r="U140" s="141">
        <f t="shared" si="33"/>
        <v>0</v>
      </c>
    </row>
    <row r="141" ht="15" hidden="1" customHeight="1">
      <c r="A141" s="144"/>
      <c r="B141" s="134">
        <v>45</v>
      </c>
      <c r="C141" s="135" t="str">
        <f t="shared" ca="1" si="23"/>
        <v>5.7</v>
      </c>
      <c r="D141" s="135" t="str">
        <f t="shared" ca="1" si="24"/>
        <v>na</v>
      </c>
      <c r="E141" s="135" t="s">
        <v>33</v>
      </c>
      <c r="F141" s="136" t="str">
        <f t="shared" ca="1" si="25"/>
        <v>https://elections.larochelle.fr/resultats-2024-europeennes</v>
      </c>
      <c r="G141" s="135" t="str">
        <f t="shared" ca="1" si="26"/>
        <v>A</v>
      </c>
      <c r="H141" s="135" t="str">
        <f t="shared" ca="1" si="27"/>
        <v>x</v>
      </c>
      <c r="I141" s="135" t="str">
        <f t="shared" ca="1" si="28"/>
        <v/>
      </c>
      <c r="J141" s="137" t="str">
        <f t="shared" ca="1" si="29"/>
        <v/>
      </c>
      <c r="K141" s="138" t="str">
        <f t="shared" ca="1" si="30"/>
        <v/>
      </c>
      <c r="L141" s="138"/>
      <c r="M141" s="138">
        <f t="shared" ca="1" si="31"/>
        <v>0</v>
      </c>
      <c r="N141" s="139" t="str">
        <f t="shared" ca="1" si="32"/>
        <v/>
      </c>
      <c r="O141" s="139"/>
      <c r="P141" s="140"/>
      <c r="Q141" s="140"/>
      <c r="R141" s="140"/>
      <c r="S141" s="140"/>
      <c r="T141" s="140"/>
      <c r="U141" s="141">
        <f t="shared" si="33"/>
        <v>0</v>
      </c>
    </row>
    <row r="142" ht="15" hidden="1" customHeight="1">
      <c r="A142" s="144"/>
      <c r="B142" s="134">
        <v>45</v>
      </c>
      <c r="C142" s="135" t="str">
        <f t="shared" ca="1" si="23"/>
        <v>5.7</v>
      </c>
      <c r="D142" s="135" t="str">
        <f t="shared" ca="1" si="24"/>
        <v>na</v>
      </c>
      <c r="E142" s="135" t="s">
        <v>36</v>
      </c>
      <c r="F142" s="136" t="str">
        <f t="shared" ca="1" si="25"/>
        <v>https://elections.larochelle.fr/mentions-legales</v>
      </c>
      <c r="G142" s="135" t="str">
        <f t="shared" ca="1" si="26"/>
        <v>A</v>
      </c>
      <c r="H142" s="135" t="str">
        <f t="shared" ca="1" si="27"/>
        <v>x</v>
      </c>
      <c r="I142" s="135" t="str">
        <f t="shared" ca="1" si="28"/>
        <v/>
      </c>
      <c r="J142" s="137" t="str">
        <f t="shared" ca="1" si="29"/>
        <v/>
      </c>
      <c r="K142" s="138" t="str">
        <f t="shared" ca="1" si="30"/>
        <v/>
      </c>
      <c r="L142" s="138"/>
      <c r="M142" s="138">
        <f t="shared" ca="1" si="31"/>
        <v>0</v>
      </c>
      <c r="N142" s="139" t="str">
        <f t="shared" ca="1" si="32"/>
        <v/>
      </c>
      <c r="O142" s="139"/>
      <c r="P142" s="140"/>
      <c r="Q142" s="140"/>
      <c r="R142" s="140"/>
      <c r="S142" s="140"/>
      <c r="T142" s="140"/>
      <c r="U142" s="141">
        <f t="shared" si="33"/>
        <v>0</v>
      </c>
    </row>
    <row r="143" ht="15" hidden="1" customHeight="1">
      <c r="A143" s="144"/>
      <c r="B143" s="134">
        <v>45</v>
      </c>
      <c r="C143" s="135" t="str">
        <f t="shared" ca="1" si="23"/>
        <v>5.7</v>
      </c>
      <c r="D143" s="135" t="str">
        <f t="shared" ca="1" si="24"/>
        <v>na</v>
      </c>
      <c r="E143" s="135" t="s">
        <v>39</v>
      </c>
      <c r="F143" s="136" t="str">
        <f t="shared" ca="1" si="25"/>
        <v>https://accessibilite.larochelle.fr/la-rochelle-elections/#conformity</v>
      </c>
      <c r="G143" s="135" t="str">
        <f t="shared" ca="1" si="26"/>
        <v>A</v>
      </c>
      <c r="H143" s="135" t="str">
        <f t="shared" ca="1" si="27"/>
        <v>x</v>
      </c>
      <c r="I143" s="135" t="str">
        <f t="shared" ca="1" si="28"/>
        <v/>
      </c>
      <c r="J143" s="137" t="str">
        <f t="shared" ca="1" si="29"/>
        <v/>
      </c>
      <c r="K143" s="138" t="str">
        <f t="shared" ca="1" si="30"/>
        <v/>
      </c>
      <c r="L143" s="138"/>
      <c r="M143" s="138">
        <f t="shared" ca="1" si="31"/>
        <v>0</v>
      </c>
      <c r="N143" s="139" t="str">
        <f t="shared" ca="1" si="32"/>
        <v/>
      </c>
      <c r="O143" s="139"/>
      <c r="P143" s="140"/>
      <c r="Q143" s="140"/>
      <c r="R143" s="140"/>
      <c r="S143" s="140"/>
      <c r="T143" s="140"/>
      <c r="U143" s="141">
        <f t="shared" si="33"/>
        <v>0</v>
      </c>
    </row>
    <row r="144" ht="15" hidden="1" customHeight="1">
      <c r="A144" s="144"/>
      <c r="B144" s="134">
        <v>46</v>
      </c>
      <c r="C144" s="135" t="str">
        <f t="shared" ca="1" si="23"/>
        <v>5.8</v>
      </c>
      <c r="D144" s="135" t="str">
        <f t="shared" ca="1" si="24"/>
        <v>na</v>
      </c>
      <c r="E144" s="135" t="s">
        <v>30</v>
      </c>
      <c r="F144" s="136" t="str">
        <f t="shared" ca="1" si="25"/>
        <v>https://elections.larochelle.fr/</v>
      </c>
      <c r="G144" s="135" t="str">
        <f t="shared" ca="1" si="26"/>
        <v>A</v>
      </c>
      <c r="H144" s="135" t="str">
        <f t="shared" ca="1" si="27"/>
        <v/>
      </c>
      <c r="I144" s="135" t="str">
        <f t="shared" ca="1" si="28"/>
        <v/>
      </c>
      <c r="J144" s="137" t="str">
        <f t="shared" ca="1" si="29"/>
        <v/>
      </c>
      <c r="K144" s="138" t="str">
        <f t="shared" ca="1" si="30"/>
        <v/>
      </c>
      <c r="L144" s="138"/>
      <c r="M144" s="138">
        <f t="shared" ca="1" si="31"/>
        <v>0</v>
      </c>
      <c r="N144" s="139" t="str">
        <f t="shared" ca="1" si="32"/>
        <v/>
      </c>
      <c r="O144" s="139"/>
      <c r="P144" s="140"/>
      <c r="Q144" s="140"/>
      <c r="R144" s="140"/>
      <c r="S144" s="140"/>
      <c r="T144" s="140"/>
      <c r="U144" s="141">
        <f t="shared" si="33"/>
        <v>0</v>
      </c>
    </row>
    <row r="145" ht="41.399999999999999">
      <c r="A145" s="144"/>
      <c r="B145" s="134">
        <v>46</v>
      </c>
      <c r="C145" s="135" t="str">
        <f t="shared" ca="1" si="23"/>
        <v>5.8</v>
      </c>
      <c r="D145" s="135" t="str">
        <f t="shared" ca="1" si="24"/>
        <v>c</v>
      </c>
      <c r="E145" s="135" t="s">
        <v>33</v>
      </c>
      <c r="F145" s="136" t="str">
        <f t="shared" ca="1" si="25"/>
        <v>https://elections.larochelle.fr/resultats-2024-europeennes</v>
      </c>
      <c r="G145" s="135" t="str">
        <f t="shared" ca="1" si="26"/>
        <v>A</v>
      </c>
      <c r="H145" s="135" t="str">
        <f t="shared" ca="1" si="27"/>
        <v/>
      </c>
      <c r="I145" s="135" t="str">
        <f t="shared" ca="1" si="28"/>
        <v>Moyenne</v>
      </c>
      <c r="J145" s="137" t="str">
        <f t="shared" ca="1" si="29"/>
        <v xml:space="preserve">Plusieurs fois sur cette page uniquement</v>
      </c>
      <c r="K145" s="138">
        <f t="shared" ca="1" si="30"/>
        <v>3</v>
      </c>
      <c r="L145" s="138"/>
      <c r="M145" s="138">
        <f t="shared" ca="1" si="31"/>
        <v>0</v>
      </c>
      <c r="N145" s="139" t="str">
        <f t="shared" ca="1" si="32"/>
        <v xml:space="preserve">Sur la vue graphique ainsi que dans les modales, les résultats sont dans des tableaux de mise en forme qui utilisent des éléments propres aux tableaux de données</v>
      </c>
      <c r="O145" s="139"/>
      <c r="P145" s="140"/>
      <c r="Q145" s="140"/>
      <c r="R145" s="140"/>
      <c r="S145" s="140"/>
      <c r="T145" s="140"/>
      <c r="U145" s="141">
        <f t="shared" si="33"/>
        <v>0</v>
      </c>
    </row>
    <row r="146" ht="15" hidden="1" customHeight="1">
      <c r="A146" s="144"/>
      <c r="B146" s="134">
        <v>46</v>
      </c>
      <c r="C146" s="135" t="str">
        <f t="shared" ca="1" si="23"/>
        <v>5.8</v>
      </c>
      <c r="D146" s="135" t="str">
        <f t="shared" ca="1" si="24"/>
        <v>na</v>
      </c>
      <c r="E146" s="135" t="s">
        <v>36</v>
      </c>
      <c r="F146" s="136" t="str">
        <f t="shared" ca="1" si="25"/>
        <v>https://elections.larochelle.fr/mentions-legales</v>
      </c>
      <c r="G146" s="135" t="str">
        <f t="shared" ca="1" si="26"/>
        <v>A</v>
      </c>
      <c r="H146" s="135" t="str">
        <f t="shared" ca="1" si="27"/>
        <v/>
      </c>
      <c r="I146" s="135" t="str">
        <f t="shared" ca="1" si="28"/>
        <v/>
      </c>
      <c r="J146" s="137" t="str">
        <f t="shared" ca="1" si="29"/>
        <v/>
      </c>
      <c r="K146" s="138" t="str">
        <f t="shared" ca="1" si="30"/>
        <v/>
      </c>
      <c r="L146" s="138"/>
      <c r="M146" s="138">
        <f t="shared" ca="1" si="31"/>
        <v>0</v>
      </c>
      <c r="N146" s="139" t="str">
        <f t="shared" ca="1" si="32"/>
        <v/>
      </c>
      <c r="O146" s="139"/>
      <c r="P146" s="140"/>
      <c r="Q146" s="140"/>
      <c r="R146" s="140"/>
      <c r="S146" s="140"/>
      <c r="T146" s="140"/>
      <c r="U146" s="141">
        <f t="shared" si="33"/>
        <v>0</v>
      </c>
    </row>
    <row r="147" ht="15" hidden="1" customHeight="1">
      <c r="A147" s="144"/>
      <c r="B147" s="134">
        <v>46</v>
      </c>
      <c r="C147" s="135" t="str">
        <f t="shared" ca="1" si="23"/>
        <v>5.8</v>
      </c>
      <c r="D147" s="135" t="str">
        <f t="shared" ca="1" si="24"/>
        <v>na</v>
      </c>
      <c r="E147" s="135" t="s">
        <v>39</v>
      </c>
      <c r="F147" s="136" t="str">
        <f t="shared" ca="1" si="25"/>
        <v>https://accessibilite.larochelle.fr/la-rochelle-elections/#conformity</v>
      </c>
      <c r="G147" s="135" t="str">
        <f t="shared" ca="1" si="26"/>
        <v>A</v>
      </c>
      <c r="H147" s="135" t="str">
        <f t="shared" ca="1" si="27"/>
        <v/>
      </c>
      <c r="I147" s="135" t="str">
        <f t="shared" ca="1" si="28"/>
        <v/>
      </c>
      <c r="J147" s="137" t="str">
        <f t="shared" ca="1" si="29"/>
        <v/>
      </c>
      <c r="K147" s="138" t="str">
        <f t="shared" ca="1" si="30"/>
        <v/>
      </c>
      <c r="L147" s="138"/>
      <c r="M147" s="138">
        <f t="shared" ca="1" si="31"/>
        <v>0</v>
      </c>
      <c r="N147" s="139" t="str">
        <f t="shared" ca="1" si="32"/>
        <v/>
      </c>
      <c r="O147" s="139"/>
      <c r="P147" s="140"/>
      <c r="Q147" s="140"/>
      <c r="R147" s="140"/>
      <c r="S147" s="140"/>
      <c r="T147" s="140"/>
      <c r="U147" s="141">
        <f t="shared" si="33"/>
        <v>0</v>
      </c>
    </row>
    <row r="148" ht="15" hidden="1" customHeight="1">
      <c r="A148" s="144" t="s">
        <v>90</v>
      </c>
      <c r="B148" s="134">
        <v>47</v>
      </c>
      <c r="C148" s="135" t="str">
        <f t="shared" ca="1" si="23"/>
        <v>6.1</v>
      </c>
      <c r="D148" s="135" t="str">
        <f t="shared" ca="1" si="24"/>
        <v>c</v>
      </c>
      <c r="E148" s="135" t="s">
        <v>30</v>
      </c>
      <c r="F148" s="136" t="str">
        <f t="shared" ca="1" si="25"/>
        <v>https://elections.larochelle.fr/</v>
      </c>
      <c r="G148" s="135" t="str">
        <f t="shared" ca="1" si="26"/>
        <v>A</v>
      </c>
      <c r="H148" s="135" t="str">
        <f t="shared" ca="1" si="27"/>
        <v>x</v>
      </c>
      <c r="I148" s="135" t="str">
        <f t="shared" ca="1" si="28"/>
        <v/>
      </c>
      <c r="J148" s="137" t="str">
        <f t="shared" ca="1" si="29"/>
        <v/>
      </c>
      <c r="K148" s="138" t="str">
        <f t="shared" ca="1" si="30"/>
        <v/>
      </c>
      <c r="L148" s="138"/>
      <c r="M148" s="138">
        <f t="shared" ca="1" si="31"/>
        <v>0</v>
      </c>
      <c r="N148" s="139" t="str">
        <f t="shared" ca="1" si="32"/>
        <v/>
      </c>
      <c r="O148" s="139"/>
      <c r="P148" s="140"/>
      <c r="Q148" s="140"/>
      <c r="R148" s="140"/>
      <c r="S148" s="140"/>
      <c r="T148" s="140"/>
      <c r="U148" s="141">
        <f t="shared" si="33"/>
        <v>0</v>
      </c>
    </row>
    <row r="149" ht="15" hidden="1" customHeight="1">
      <c r="A149" s="144"/>
      <c r="B149" s="134">
        <v>47</v>
      </c>
      <c r="C149" s="135" t="str">
        <f t="shared" ca="1" si="23"/>
        <v>6.1</v>
      </c>
      <c r="D149" s="135" t="str">
        <f t="shared" ca="1" si="24"/>
        <v>c</v>
      </c>
      <c r="E149" s="135" t="s">
        <v>33</v>
      </c>
      <c r="F149" s="136" t="str">
        <f t="shared" ca="1" si="25"/>
        <v>https://elections.larochelle.fr/resultats-2024-europeennes</v>
      </c>
      <c r="G149" s="135" t="str">
        <f t="shared" ca="1" si="26"/>
        <v>A</v>
      </c>
      <c r="H149" s="135" t="str">
        <f t="shared" ca="1" si="27"/>
        <v>x</v>
      </c>
      <c r="I149" s="135" t="str">
        <f t="shared" ca="1" si="28"/>
        <v/>
      </c>
      <c r="J149" s="137" t="str">
        <f t="shared" ca="1" si="29"/>
        <v/>
      </c>
      <c r="K149" s="138" t="str">
        <f t="shared" ca="1" si="30"/>
        <v/>
      </c>
      <c r="L149" s="138"/>
      <c r="M149" s="138">
        <f t="shared" ca="1" si="31"/>
        <v>0</v>
      </c>
      <c r="N149" s="139" t="str">
        <f t="shared" ca="1" si="32"/>
        <v/>
      </c>
      <c r="O149" s="139"/>
      <c r="P149" s="140"/>
      <c r="Q149" s="140"/>
      <c r="R149" s="140"/>
      <c r="S149" s="140"/>
      <c r="T149" s="140"/>
      <c r="U149" s="141">
        <f t="shared" si="33"/>
        <v>0</v>
      </c>
    </row>
    <row r="150" ht="15" hidden="1" customHeight="1">
      <c r="A150" s="144"/>
      <c r="B150" s="134">
        <v>47</v>
      </c>
      <c r="C150" s="135" t="str">
        <f t="shared" ca="1" si="23"/>
        <v>6.1</v>
      </c>
      <c r="D150" s="135" t="str">
        <f t="shared" ca="1" si="24"/>
        <v>c</v>
      </c>
      <c r="E150" s="135" t="s">
        <v>36</v>
      </c>
      <c r="F150" s="136" t="str">
        <f t="shared" ca="1" si="25"/>
        <v>https://elections.larochelle.fr/mentions-legales</v>
      </c>
      <c r="G150" s="135" t="str">
        <f t="shared" ca="1" si="26"/>
        <v>A</v>
      </c>
      <c r="H150" s="135" t="str">
        <f t="shared" ca="1" si="27"/>
        <v>x</v>
      </c>
      <c r="I150" s="135" t="str">
        <f t="shared" ca="1" si="28"/>
        <v/>
      </c>
      <c r="J150" s="137" t="str">
        <f t="shared" ca="1" si="29"/>
        <v/>
      </c>
      <c r="K150" s="138" t="str">
        <f t="shared" ca="1" si="30"/>
        <v/>
      </c>
      <c r="L150" s="138"/>
      <c r="M150" s="138">
        <f t="shared" ca="1" si="31"/>
        <v>0</v>
      </c>
      <c r="N150" s="139" t="str">
        <f t="shared" ca="1" si="32"/>
        <v/>
      </c>
      <c r="O150" s="139"/>
      <c r="P150" s="140"/>
      <c r="Q150" s="140"/>
      <c r="R150" s="140"/>
      <c r="S150" s="140"/>
      <c r="T150" s="140"/>
      <c r="U150" s="141">
        <f t="shared" si="33"/>
        <v>0</v>
      </c>
    </row>
    <row r="151" ht="15" hidden="1" customHeight="1">
      <c r="A151" s="144"/>
      <c r="B151" s="134">
        <v>47</v>
      </c>
      <c r="C151" s="135" t="str">
        <f t="shared" ca="1" si="23"/>
        <v>6.1</v>
      </c>
      <c r="D151" s="135" t="str">
        <f t="shared" ca="1" si="24"/>
        <v>c</v>
      </c>
      <c r="E151" s="135" t="s">
        <v>39</v>
      </c>
      <c r="F151" s="136" t="str">
        <f t="shared" ca="1" si="25"/>
        <v>https://accessibilite.larochelle.fr/la-rochelle-elections/#conformity</v>
      </c>
      <c r="G151" s="135" t="str">
        <f t="shared" ca="1" si="26"/>
        <v>A</v>
      </c>
      <c r="H151" s="135" t="str">
        <f t="shared" ca="1" si="27"/>
        <v>x</v>
      </c>
      <c r="I151" s="135" t="str">
        <f t="shared" ca="1" si="28"/>
        <v/>
      </c>
      <c r="J151" s="137" t="str">
        <f t="shared" ca="1" si="29"/>
        <v/>
      </c>
      <c r="K151" s="138" t="str">
        <f t="shared" ca="1" si="30"/>
        <v/>
      </c>
      <c r="L151" s="138"/>
      <c r="M151" s="138">
        <f t="shared" ca="1" si="31"/>
        <v>0</v>
      </c>
      <c r="N151" s="139" t="str">
        <f t="shared" ca="1" si="32"/>
        <v/>
      </c>
      <c r="O151" s="139"/>
      <c r="P151" s="140"/>
      <c r="Q151" s="140"/>
      <c r="R151" s="140"/>
      <c r="S151" s="140"/>
      <c r="T151" s="140"/>
      <c r="U151" s="141">
        <f t="shared" si="33"/>
        <v>0</v>
      </c>
    </row>
    <row r="152" ht="15" hidden="1" customHeight="1">
      <c r="A152" s="144"/>
      <c r="B152" s="134">
        <v>48</v>
      </c>
      <c r="C152" s="135" t="str">
        <f t="shared" ca="1" si="23"/>
        <v>6.2</v>
      </c>
      <c r="D152" s="135" t="str">
        <f t="shared" ca="1" si="24"/>
        <v>c</v>
      </c>
      <c r="E152" s="135" t="s">
        <v>30</v>
      </c>
      <c r="F152" s="136" t="str">
        <f t="shared" ca="1" si="25"/>
        <v>https://elections.larochelle.fr/</v>
      </c>
      <c r="G152" s="135" t="str">
        <f t="shared" ca="1" si="26"/>
        <v>A</v>
      </c>
      <c r="H152" s="135" t="str">
        <f t="shared" ca="1" si="27"/>
        <v>x</v>
      </c>
      <c r="I152" s="135" t="str">
        <f t="shared" ca="1" si="28"/>
        <v/>
      </c>
      <c r="J152" s="137" t="str">
        <f t="shared" ca="1" si="29"/>
        <v/>
      </c>
      <c r="K152" s="138" t="str">
        <f t="shared" ca="1" si="30"/>
        <v/>
      </c>
      <c r="L152" s="138"/>
      <c r="M152" s="138">
        <f t="shared" ca="1" si="31"/>
        <v>0</v>
      </c>
      <c r="N152" s="139" t="str">
        <f t="shared" ca="1" si="32"/>
        <v/>
      </c>
      <c r="O152" s="139"/>
      <c r="P152" s="140"/>
      <c r="Q152" s="140"/>
      <c r="R152" s="140"/>
      <c r="S152" s="140"/>
      <c r="T152" s="140"/>
      <c r="U152" s="141">
        <f t="shared" si="33"/>
        <v>0</v>
      </c>
    </row>
    <row r="153" ht="15" hidden="1" customHeight="1">
      <c r="A153" s="144"/>
      <c r="B153" s="134">
        <v>48</v>
      </c>
      <c r="C153" s="135" t="str">
        <f t="shared" ca="1" si="23"/>
        <v>6.2</v>
      </c>
      <c r="D153" s="135" t="str">
        <f t="shared" ca="1" si="24"/>
        <v>c</v>
      </c>
      <c r="E153" s="135" t="s">
        <v>33</v>
      </c>
      <c r="F153" s="136" t="str">
        <f t="shared" ca="1" si="25"/>
        <v>https://elections.larochelle.fr/resultats-2024-europeennes</v>
      </c>
      <c r="G153" s="135" t="str">
        <f t="shared" ca="1" si="26"/>
        <v>A</v>
      </c>
      <c r="H153" s="135" t="str">
        <f t="shared" ca="1" si="27"/>
        <v>x</v>
      </c>
      <c r="I153" s="135" t="str">
        <f t="shared" ca="1" si="28"/>
        <v/>
      </c>
      <c r="J153" s="137" t="str">
        <f t="shared" ca="1" si="29"/>
        <v/>
      </c>
      <c r="K153" s="138" t="str">
        <f t="shared" ca="1" si="30"/>
        <v/>
      </c>
      <c r="L153" s="138"/>
      <c r="M153" s="138">
        <f t="shared" ca="1" si="31"/>
        <v>0</v>
      </c>
      <c r="N153" s="139" t="str">
        <f t="shared" ca="1" si="32"/>
        <v/>
      </c>
      <c r="O153" s="139"/>
      <c r="P153" s="140"/>
      <c r="Q153" s="140"/>
      <c r="R153" s="140"/>
      <c r="S153" s="140"/>
      <c r="T153" s="140"/>
      <c r="U153" s="141">
        <f t="shared" si="33"/>
        <v>0</v>
      </c>
    </row>
    <row r="154" ht="15" hidden="1" customHeight="1">
      <c r="A154" s="144"/>
      <c r="B154" s="134">
        <v>48</v>
      </c>
      <c r="C154" s="135" t="str">
        <f t="shared" ca="1" si="23"/>
        <v>6.2</v>
      </c>
      <c r="D154" s="135" t="str">
        <f t="shared" ca="1" si="24"/>
        <v>c</v>
      </c>
      <c r="E154" s="135" t="s">
        <v>36</v>
      </c>
      <c r="F154" s="136" t="str">
        <f t="shared" ca="1" si="25"/>
        <v>https://elections.larochelle.fr/mentions-legales</v>
      </c>
      <c r="G154" s="135" t="str">
        <f t="shared" ca="1" si="26"/>
        <v>A</v>
      </c>
      <c r="H154" s="135" t="str">
        <f t="shared" ca="1" si="27"/>
        <v>x</v>
      </c>
      <c r="I154" s="135" t="str">
        <f t="shared" ca="1" si="28"/>
        <v/>
      </c>
      <c r="J154" s="137" t="str">
        <f t="shared" ca="1" si="29"/>
        <v/>
      </c>
      <c r="K154" s="138" t="str">
        <f t="shared" ca="1" si="30"/>
        <v/>
      </c>
      <c r="L154" s="138"/>
      <c r="M154" s="138">
        <f t="shared" ca="1" si="31"/>
        <v>0</v>
      </c>
      <c r="N154" s="139" t="str">
        <f t="shared" ca="1" si="32"/>
        <v/>
      </c>
      <c r="O154" s="139"/>
      <c r="P154" s="140"/>
      <c r="Q154" s="140"/>
      <c r="R154" s="140"/>
      <c r="S154" s="140"/>
      <c r="T154" s="140"/>
      <c r="U154" s="141">
        <f t="shared" si="33"/>
        <v>0</v>
      </c>
    </row>
    <row r="155" ht="15" hidden="1" customHeight="1">
      <c r="A155" s="144"/>
      <c r="B155" s="134">
        <v>48</v>
      </c>
      <c r="C155" s="135" t="str">
        <f t="shared" ca="1" si="23"/>
        <v>6.2</v>
      </c>
      <c r="D155" s="135" t="str">
        <f t="shared" ca="1" si="24"/>
        <v>c</v>
      </c>
      <c r="E155" s="135" t="s">
        <v>39</v>
      </c>
      <c r="F155" s="136" t="str">
        <f t="shared" ca="1" si="25"/>
        <v>https://accessibilite.larochelle.fr/la-rochelle-elections/#conformity</v>
      </c>
      <c r="G155" s="135" t="str">
        <f t="shared" ca="1" si="26"/>
        <v>A</v>
      </c>
      <c r="H155" s="135" t="str">
        <f t="shared" ca="1" si="27"/>
        <v>x</v>
      </c>
      <c r="I155" s="135" t="str">
        <f t="shared" ca="1" si="28"/>
        <v/>
      </c>
      <c r="J155" s="137" t="str">
        <f t="shared" ca="1" si="29"/>
        <v/>
      </c>
      <c r="K155" s="138" t="str">
        <f t="shared" ca="1" si="30"/>
        <v/>
      </c>
      <c r="L155" s="138"/>
      <c r="M155" s="138">
        <f t="shared" ca="1" si="31"/>
        <v>0</v>
      </c>
      <c r="N155" s="139" t="str">
        <f t="shared" ca="1" si="32"/>
        <v/>
      </c>
      <c r="O155" s="139"/>
      <c r="P155" s="140"/>
      <c r="Q155" s="140"/>
      <c r="R155" s="140"/>
      <c r="S155" s="140"/>
      <c r="T155" s="140"/>
      <c r="U155" s="141">
        <f t="shared" si="33"/>
        <v>0</v>
      </c>
    </row>
    <row r="156" ht="15" hidden="1" customHeight="1">
      <c r="A156" s="144" t="s">
        <v>91</v>
      </c>
      <c r="B156" s="134">
        <v>49</v>
      </c>
      <c r="C156" s="135" t="str">
        <f t="shared" ca="1" si="23"/>
        <v>7.1</v>
      </c>
      <c r="D156" s="135" t="str">
        <f t="shared" ca="1" si="24"/>
        <v>na</v>
      </c>
      <c r="E156" s="135" t="s">
        <v>30</v>
      </c>
      <c r="F156" s="136" t="str">
        <f t="shared" ca="1" si="25"/>
        <v>https://elections.larochelle.fr/</v>
      </c>
      <c r="G156" s="135" t="str">
        <f t="shared" ca="1" si="26"/>
        <v>A</v>
      </c>
      <c r="H156" s="135" t="str">
        <f t="shared" ca="1" si="27"/>
        <v>x</v>
      </c>
      <c r="I156" s="135" t="str">
        <f t="shared" ca="1" si="28"/>
        <v/>
      </c>
      <c r="J156" s="137" t="str">
        <f t="shared" ca="1" si="29"/>
        <v/>
      </c>
      <c r="K156" s="138" t="str">
        <f t="shared" ca="1" si="30"/>
        <v/>
      </c>
      <c r="L156" s="138"/>
      <c r="M156" s="138">
        <f t="shared" ca="1" si="31"/>
        <v>0</v>
      </c>
      <c r="N156" s="139" t="str">
        <f t="shared" ca="1" si="32"/>
        <v/>
      </c>
      <c r="O156" s="139"/>
      <c r="P156" s="140"/>
      <c r="Q156" s="140"/>
      <c r="R156" s="140"/>
      <c r="S156" s="140"/>
      <c r="T156" s="140"/>
      <c r="U156" s="141">
        <f t="shared" si="33"/>
        <v>0</v>
      </c>
    </row>
    <row r="157" ht="165.59999999999999">
      <c r="A157" s="144"/>
      <c r="B157" s="134">
        <v>49</v>
      </c>
      <c r="C157" s="135" t="str">
        <f t="shared" ca="1" si="23"/>
        <v>7.1</v>
      </c>
      <c r="D157" s="135" t="str">
        <f t="shared" ca="1" si="24"/>
        <v>c</v>
      </c>
      <c r="E157" s="135" t="s">
        <v>33</v>
      </c>
      <c r="F157" s="136" t="str">
        <f t="shared" ca="1" si="25"/>
        <v>https://elections.larochelle.fr/resultats-2024-europeennes</v>
      </c>
      <c r="G157" s="135" t="str">
        <f t="shared" ca="1" si="26"/>
        <v>A</v>
      </c>
      <c r="H157" s="135" t="str">
        <f t="shared" ca="1" si="27"/>
        <v>x</v>
      </c>
      <c r="I157" s="135" t="str">
        <f t="shared" ca="1" si="28"/>
        <v>Majeure</v>
      </c>
      <c r="J157" s="137" t="str">
        <f t="shared" ca="1" si="29"/>
        <v xml:space="preserve">Une seule fois dans la page</v>
      </c>
      <c r="K157" s="138">
        <f t="shared" ca="1" si="30"/>
        <v>3</v>
      </c>
      <c r="L157" s="138"/>
      <c r="M157" s="138">
        <f t="shared" ca="1" si="31"/>
        <v>0</v>
      </c>
      <c r="N157" s="139" t="str">
        <f t="shared" ca="1" si="32"/>
        <v xml:space="preserve">Dans l'onglet données, le tableau peut être trié, il faut utiliser le motif de conception "grid" afin qu'il soit restitué correctement par les technologies d'assistance
Les modales utilisent le motif de conception "dialog modal" sans le respecter : il manque des attributs permettant la bonne restitution aux technologies d'assistance
La fenêtre de recherche ne peut pas être fermée avec la touche échap
La carte n'est pas accessible, cependant elle possède une alternative via les deux autres onglets. Il faudrait donc la faire ignorer par les technologies d'assistance et la navigation clavier (aria-hidden="true" et tabindex="-1")</v>
      </c>
      <c r="O157" s="139"/>
      <c r="P157" s="140"/>
      <c r="Q157" s="140"/>
      <c r="R157" s="140"/>
      <c r="S157" s="140"/>
      <c r="T157" s="140"/>
      <c r="U157" s="141">
        <f t="shared" si="33"/>
        <v>0</v>
      </c>
    </row>
    <row r="158" ht="15" hidden="1" customHeight="1">
      <c r="A158" s="144"/>
      <c r="B158" s="134">
        <v>49</v>
      </c>
      <c r="C158" s="135" t="str">
        <f t="shared" ca="1" si="23"/>
        <v>7.1</v>
      </c>
      <c r="D158" s="135" t="str">
        <f t="shared" ca="1" si="24"/>
        <v>na</v>
      </c>
      <c r="E158" s="135" t="s">
        <v>36</v>
      </c>
      <c r="F158" s="136" t="str">
        <f t="shared" ca="1" si="25"/>
        <v>https://elections.larochelle.fr/mentions-legales</v>
      </c>
      <c r="G158" s="135" t="str">
        <f t="shared" ca="1" si="26"/>
        <v>A</v>
      </c>
      <c r="H158" s="135" t="str">
        <f t="shared" ca="1" si="27"/>
        <v>x</v>
      </c>
      <c r="I158" s="135" t="str">
        <f t="shared" ca="1" si="28"/>
        <v/>
      </c>
      <c r="J158" s="137" t="str">
        <f t="shared" ca="1" si="29"/>
        <v/>
      </c>
      <c r="K158" s="138" t="str">
        <f t="shared" ca="1" si="30"/>
        <v/>
      </c>
      <c r="L158" s="138"/>
      <c r="M158" s="138">
        <f t="shared" ca="1" si="31"/>
        <v>0</v>
      </c>
      <c r="N158" s="139" t="str">
        <f t="shared" ca="1" si="32"/>
        <v/>
      </c>
      <c r="O158" s="139"/>
      <c r="P158" s="140"/>
      <c r="Q158" s="140"/>
      <c r="R158" s="140"/>
      <c r="S158" s="140"/>
      <c r="T158" s="140"/>
      <c r="U158" s="141">
        <f t="shared" si="33"/>
        <v>0</v>
      </c>
    </row>
    <row r="159" ht="15" hidden="1" customHeight="1">
      <c r="A159" s="144"/>
      <c r="B159" s="134">
        <v>49</v>
      </c>
      <c r="C159" s="135" t="str">
        <f t="shared" ca="1" si="23"/>
        <v>7.1</v>
      </c>
      <c r="D159" s="135" t="str">
        <f t="shared" ca="1" si="24"/>
        <v>na</v>
      </c>
      <c r="E159" s="135" t="s">
        <v>39</v>
      </c>
      <c r="F159" s="136" t="str">
        <f t="shared" ca="1" si="25"/>
        <v>https://accessibilite.larochelle.fr/la-rochelle-elections/#conformity</v>
      </c>
      <c r="G159" s="135" t="str">
        <f t="shared" ca="1" si="26"/>
        <v>A</v>
      </c>
      <c r="H159" s="135" t="str">
        <f t="shared" ca="1" si="27"/>
        <v>x</v>
      </c>
      <c r="I159" s="135" t="str">
        <f t="shared" ca="1" si="28"/>
        <v/>
      </c>
      <c r="J159" s="137" t="str">
        <f t="shared" ca="1" si="29"/>
        <v/>
      </c>
      <c r="K159" s="138" t="str">
        <f t="shared" ca="1" si="30"/>
        <v/>
      </c>
      <c r="L159" s="138"/>
      <c r="M159" s="138">
        <f t="shared" ca="1" si="31"/>
        <v>0</v>
      </c>
      <c r="N159" s="139" t="str">
        <f t="shared" ca="1" si="32"/>
        <v/>
      </c>
      <c r="O159" s="139"/>
      <c r="P159" s="140"/>
      <c r="Q159" s="140"/>
      <c r="R159" s="140"/>
      <c r="S159" s="140"/>
      <c r="T159" s="140"/>
      <c r="U159" s="141">
        <f t="shared" si="33"/>
        <v>0</v>
      </c>
    </row>
    <row r="160" ht="15" hidden="1" customHeight="1">
      <c r="A160" s="144"/>
      <c r="B160" s="134">
        <v>50</v>
      </c>
      <c r="C160" s="135" t="str">
        <f t="shared" ca="1" si="23"/>
        <v>7.2</v>
      </c>
      <c r="D160" s="135" t="str">
        <f t="shared" ca="1" si="24"/>
        <v>na</v>
      </c>
      <c r="E160" s="135" t="s">
        <v>30</v>
      </c>
      <c r="F160" s="136" t="str">
        <f t="shared" ca="1" si="25"/>
        <v>https://elections.larochelle.fr/</v>
      </c>
      <c r="G160" s="135" t="str">
        <f t="shared" ca="1" si="26"/>
        <v>A</v>
      </c>
      <c r="H160" s="135" t="str">
        <f t="shared" ca="1" si="27"/>
        <v/>
      </c>
      <c r="I160" s="135" t="str">
        <f t="shared" ca="1" si="28"/>
        <v/>
      </c>
      <c r="J160" s="137" t="str">
        <f t="shared" ca="1" si="29"/>
        <v/>
      </c>
      <c r="K160" s="138" t="str">
        <f t="shared" ca="1" si="30"/>
        <v/>
      </c>
      <c r="L160" s="138"/>
      <c r="M160" s="138">
        <f t="shared" ca="1" si="31"/>
        <v>0</v>
      </c>
      <c r="N160" s="139" t="str">
        <f t="shared" ca="1" si="32"/>
        <v/>
      </c>
      <c r="O160" s="139"/>
      <c r="P160" s="140"/>
      <c r="Q160" s="140"/>
      <c r="R160" s="140"/>
      <c r="S160" s="140"/>
      <c r="T160" s="140"/>
      <c r="U160" s="141">
        <f t="shared" si="33"/>
        <v>0</v>
      </c>
    </row>
    <row r="161" ht="15" hidden="1" customHeight="1">
      <c r="A161" s="144"/>
      <c r="B161" s="134">
        <v>50</v>
      </c>
      <c r="C161" s="135" t="str">
        <f t="shared" ca="1" si="23"/>
        <v>7.2</v>
      </c>
      <c r="D161" s="135" t="str">
        <f t="shared" ca="1" si="24"/>
        <v>c</v>
      </c>
      <c r="E161" s="135" t="s">
        <v>33</v>
      </c>
      <c r="F161" s="136" t="str">
        <f t="shared" ca="1" si="25"/>
        <v>https://elections.larochelle.fr/resultats-2024-europeennes</v>
      </c>
      <c r="G161" s="135" t="str">
        <f t="shared" ca="1" si="26"/>
        <v>A</v>
      </c>
      <c r="H161" s="135" t="str">
        <f t="shared" ca="1" si="27"/>
        <v/>
      </c>
      <c r="I161" s="135" t="str">
        <f t="shared" ca="1" si="28"/>
        <v/>
      </c>
      <c r="J161" s="137" t="str">
        <f t="shared" ca="1" si="29"/>
        <v/>
      </c>
      <c r="K161" s="138" t="str">
        <f t="shared" ca="1" si="30"/>
        <v/>
      </c>
      <c r="L161" s="138"/>
      <c r="M161" s="138">
        <f t="shared" ca="1" si="31"/>
        <v>0</v>
      </c>
      <c r="N161" s="139" t="str">
        <f t="shared" ca="1" si="32"/>
        <v/>
      </c>
      <c r="O161" s="139"/>
      <c r="P161" s="140"/>
      <c r="Q161" s="140"/>
      <c r="R161" s="140"/>
      <c r="S161" s="140"/>
      <c r="T161" s="140"/>
      <c r="U161" s="141">
        <f t="shared" si="33"/>
        <v>0</v>
      </c>
    </row>
    <row r="162" ht="15" hidden="1" customHeight="1">
      <c r="A162" s="144"/>
      <c r="B162" s="134">
        <v>50</v>
      </c>
      <c r="C162" s="135" t="str">
        <f t="shared" ca="1" si="23"/>
        <v>7.2</v>
      </c>
      <c r="D162" s="135" t="str">
        <f t="shared" ca="1" si="24"/>
        <v>na</v>
      </c>
      <c r="E162" s="135" t="s">
        <v>36</v>
      </c>
      <c r="F162" s="136" t="str">
        <f t="shared" ca="1" si="25"/>
        <v>https://elections.larochelle.fr/mentions-legales</v>
      </c>
      <c r="G162" s="135" t="str">
        <f t="shared" ca="1" si="26"/>
        <v>A</v>
      </c>
      <c r="H162" s="135" t="str">
        <f t="shared" ca="1" si="27"/>
        <v/>
      </c>
      <c r="I162" s="135" t="str">
        <f t="shared" ca="1" si="28"/>
        <v/>
      </c>
      <c r="J162" s="137" t="str">
        <f t="shared" ca="1" si="29"/>
        <v/>
      </c>
      <c r="K162" s="138" t="str">
        <f t="shared" ca="1" si="30"/>
        <v/>
      </c>
      <c r="L162" s="138"/>
      <c r="M162" s="138">
        <f t="shared" ca="1" si="31"/>
        <v>0</v>
      </c>
      <c r="N162" s="139" t="str">
        <f t="shared" ca="1" si="32"/>
        <v/>
      </c>
      <c r="O162" s="139"/>
      <c r="P162" s="140"/>
      <c r="Q162" s="140"/>
      <c r="R162" s="140"/>
      <c r="S162" s="140"/>
      <c r="T162" s="140"/>
      <c r="U162" s="141">
        <f t="shared" si="33"/>
        <v>0</v>
      </c>
    </row>
    <row r="163" ht="15" hidden="1" customHeight="1">
      <c r="A163" s="144"/>
      <c r="B163" s="134">
        <v>50</v>
      </c>
      <c r="C163" s="135" t="str">
        <f t="shared" ca="1" si="23"/>
        <v>7.2</v>
      </c>
      <c r="D163" s="135" t="str">
        <f t="shared" ca="1" si="24"/>
        <v>na</v>
      </c>
      <c r="E163" s="135" t="s">
        <v>39</v>
      </c>
      <c r="F163" s="136" t="str">
        <f t="shared" ca="1" si="25"/>
        <v>https://accessibilite.larochelle.fr/la-rochelle-elections/#conformity</v>
      </c>
      <c r="G163" s="135" t="str">
        <f t="shared" ca="1" si="26"/>
        <v>A</v>
      </c>
      <c r="H163" s="135" t="str">
        <f t="shared" ca="1" si="27"/>
        <v/>
      </c>
      <c r="I163" s="135" t="str">
        <f t="shared" ca="1" si="28"/>
        <v/>
      </c>
      <c r="J163" s="137" t="str">
        <f t="shared" ca="1" si="29"/>
        <v/>
      </c>
      <c r="K163" s="138" t="str">
        <f t="shared" ca="1" si="30"/>
        <v/>
      </c>
      <c r="L163" s="138"/>
      <c r="M163" s="138">
        <f t="shared" ca="1" si="31"/>
        <v>0</v>
      </c>
      <c r="N163" s="139" t="str">
        <f t="shared" ca="1" si="32"/>
        <v/>
      </c>
      <c r="O163" s="139"/>
      <c r="P163" s="140"/>
      <c r="Q163" s="140"/>
      <c r="R163" s="140"/>
      <c r="S163" s="140"/>
      <c r="T163" s="140"/>
      <c r="U163" s="141">
        <f t="shared" si="33"/>
        <v>0</v>
      </c>
    </row>
    <row r="164" ht="15" hidden="1" customHeight="1">
      <c r="A164" s="144"/>
      <c r="B164" s="134">
        <v>51</v>
      </c>
      <c r="C164" s="135" t="str">
        <f t="shared" ca="1" si="23"/>
        <v>7.3</v>
      </c>
      <c r="D164" s="135" t="str">
        <f t="shared" ca="1" si="24"/>
        <v>na</v>
      </c>
      <c r="E164" s="135" t="s">
        <v>30</v>
      </c>
      <c r="F164" s="136" t="str">
        <f t="shared" ca="1" si="25"/>
        <v>https://elections.larochelle.fr/</v>
      </c>
      <c r="G164" s="135" t="str">
        <f t="shared" ca="1" si="26"/>
        <v>A</v>
      </c>
      <c r="H164" s="135" t="str">
        <f t="shared" ca="1" si="27"/>
        <v>x</v>
      </c>
      <c r="I164" s="135" t="str">
        <f t="shared" ca="1" si="28"/>
        <v/>
      </c>
      <c r="J164" s="137" t="str">
        <f t="shared" ca="1" si="29"/>
        <v/>
      </c>
      <c r="K164" s="138" t="str">
        <f t="shared" ca="1" si="30"/>
        <v/>
      </c>
      <c r="L164" s="138"/>
      <c r="M164" s="138">
        <f t="shared" ca="1" si="31"/>
        <v>0</v>
      </c>
      <c r="N164" s="139" t="str">
        <f t="shared" ca="1" si="32"/>
        <v/>
      </c>
      <c r="O164" s="139"/>
      <c r="P164" s="140"/>
      <c r="Q164" s="140"/>
      <c r="R164" s="140"/>
      <c r="S164" s="140"/>
      <c r="T164" s="140"/>
      <c r="U164" s="141">
        <f t="shared" si="33"/>
        <v>0</v>
      </c>
    </row>
    <row r="165" ht="15" hidden="1" customHeight="1">
      <c r="A165" s="144"/>
      <c r="B165" s="134">
        <v>51</v>
      </c>
      <c r="C165" s="135" t="str">
        <f t="shared" ca="1" si="23"/>
        <v>7.3</v>
      </c>
      <c r="D165" s="135" t="str">
        <f t="shared" ca="1" si="24"/>
        <v>c</v>
      </c>
      <c r="E165" s="135" t="s">
        <v>33</v>
      </c>
      <c r="F165" s="136" t="str">
        <f t="shared" ca="1" si="25"/>
        <v>https://elections.larochelle.fr/resultats-2024-europeennes</v>
      </c>
      <c r="G165" s="135" t="str">
        <f t="shared" ca="1" si="26"/>
        <v>A</v>
      </c>
      <c r="H165" s="135" t="str">
        <f t="shared" ca="1" si="27"/>
        <v>x</v>
      </c>
      <c r="I165" s="135" t="str">
        <f t="shared" ca="1" si="28"/>
        <v/>
      </c>
      <c r="J165" s="137" t="str">
        <f t="shared" ca="1" si="29"/>
        <v/>
      </c>
      <c r="K165" s="138" t="str">
        <f t="shared" ca="1" si="30"/>
        <v/>
      </c>
      <c r="L165" s="138"/>
      <c r="M165" s="138">
        <f t="shared" ca="1" si="31"/>
        <v>0</v>
      </c>
      <c r="N165" s="139" t="str">
        <f t="shared" ca="1" si="32"/>
        <v/>
      </c>
      <c r="O165" s="139"/>
      <c r="P165" s="140"/>
      <c r="Q165" s="140"/>
      <c r="R165" s="140"/>
      <c r="S165" s="140"/>
      <c r="T165" s="140"/>
      <c r="U165" s="141">
        <f t="shared" si="33"/>
        <v>0</v>
      </c>
    </row>
    <row r="166" ht="15" hidden="1" customHeight="1">
      <c r="A166" s="144"/>
      <c r="B166" s="134">
        <v>51</v>
      </c>
      <c r="C166" s="135" t="str">
        <f t="shared" ca="1" si="23"/>
        <v>7.3</v>
      </c>
      <c r="D166" s="135" t="str">
        <f t="shared" ca="1" si="24"/>
        <v>na</v>
      </c>
      <c r="E166" s="135" t="s">
        <v>36</v>
      </c>
      <c r="F166" s="136" t="str">
        <f t="shared" ca="1" si="25"/>
        <v>https://elections.larochelle.fr/mentions-legales</v>
      </c>
      <c r="G166" s="135" t="str">
        <f t="shared" ca="1" si="26"/>
        <v>A</v>
      </c>
      <c r="H166" s="135" t="str">
        <f t="shared" ca="1" si="27"/>
        <v>x</v>
      </c>
      <c r="I166" s="135" t="str">
        <f t="shared" ca="1" si="28"/>
        <v/>
      </c>
      <c r="J166" s="137" t="str">
        <f t="shared" ca="1" si="29"/>
        <v/>
      </c>
      <c r="K166" s="138" t="str">
        <f t="shared" ca="1" si="30"/>
        <v/>
      </c>
      <c r="L166" s="138"/>
      <c r="M166" s="138">
        <f t="shared" ca="1" si="31"/>
        <v>0</v>
      </c>
      <c r="N166" s="139" t="str">
        <f t="shared" ca="1" si="32"/>
        <v/>
      </c>
      <c r="O166" s="139"/>
      <c r="P166" s="140"/>
      <c r="Q166" s="140"/>
      <c r="R166" s="140"/>
      <c r="S166" s="140"/>
      <c r="T166" s="140"/>
      <c r="U166" s="141">
        <f t="shared" si="33"/>
        <v>0</v>
      </c>
    </row>
    <row r="167" ht="15" hidden="1" customHeight="1">
      <c r="A167" s="144"/>
      <c r="B167" s="134">
        <v>51</v>
      </c>
      <c r="C167" s="135" t="str">
        <f t="shared" ca="1" si="23"/>
        <v>7.3</v>
      </c>
      <c r="D167" s="135" t="str">
        <f t="shared" ca="1" si="24"/>
        <v>na</v>
      </c>
      <c r="E167" s="135" t="s">
        <v>39</v>
      </c>
      <c r="F167" s="136" t="str">
        <f t="shared" ca="1" si="25"/>
        <v>https://accessibilite.larochelle.fr/la-rochelle-elections/#conformity</v>
      </c>
      <c r="G167" s="135" t="str">
        <f t="shared" ca="1" si="26"/>
        <v>A</v>
      </c>
      <c r="H167" s="135" t="str">
        <f t="shared" ca="1" si="27"/>
        <v>x</v>
      </c>
      <c r="I167" s="135" t="str">
        <f t="shared" ca="1" si="28"/>
        <v/>
      </c>
      <c r="J167" s="137" t="str">
        <f t="shared" ca="1" si="29"/>
        <v/>
      </c>
      <c r="K167" s="138" t="str">
        <f t="shared" ca="1" si="30"/>
        <v/>
      </c>
      <c r="L167" s="138"/>
      <c r="M167" s="138">
        <f t="shared" ca="1" si="31"/>
        <v>0</v>
      </c>
      <c r="N167" s="139" t="str">
        <f t="shared" ca="1" si="32"/>
        <v/>
      </c>
      <c r="O167" s="139"/>
      <c r="P167" s="140"/>
      <c r="Q167" s="140"/>
      <c r="R167" s="140"/>
      <c r="S167" s="140"/>
      <c r="T167" s="140"/>
      <c r="U167" s="141">
        <f t="shared" si="33"/>
        <v>0</v>
      </c>
    </row>
    <row r="168" ht="15" hidden="1" customHeight="1">
      <c r="A168" s="144"/>
      <c r="B168" s="134">
        <v>52</v>
      </c>
      <c r="C168" s="135" t="str">
        <f t="shared" ca="1" si="23"/>
        <v>7.4</v>
      </c>
      <c r="D168" s="135" t="str">
        <f t="shared" ca="1" si="24"/>
        <v>na</v>
      </c>
      <c r="E168" s="135" t="s">
        <v>30</v>
      </c>
      <c r="F168" s="136" t="str">
        <f t="shared" ca="1" si="25"/>
        <v>https://elections.larochelle.fr/</v>
      </c>
      <c r="G168" s="135" t="str">
        <f t="shared" ca="1" si="26"/>
        <v>A</v>
      </c>
      <c r="H168" s="135" t="str">
        <f t="shared" ca="1" si="27"/>
        <v/>
      </c>
      <c r="I168" s="135" t="str">
        <f t="shared" ca="1" si="28"/>
        <v/>
      </c>
      <c r="J168" s="137" t="str">
        <f t="shared" ca="1" si="29"/>
        <v/>
      </c>
      <c r="K168" s="138" t="str">
        <f t="shared" ca="1" si="30"/>
        <v/>
      </c>
      <c r="L168" s="138"/>
      <c r="M168" s="138">
        <f t="shared" ca="1" si="31"/>
        <v>0</v>
      </c>
      <c r="N168" s="139" t="str">
        <f t="shared" ca="1" si="32"/>
        <v/>
      </c>
      <c r="O168" s="139"/>
      <c r="P168" s="140"/>
      <c r="Q168" s="140"/>
      <c r="R168" s="140"/>
      <c r="S168" s="140"/>
      <c r="T168" s="140"/>
      <c r="U168" s="141">
        <f t="shared" si="33"/>
        <v>0</v>
      </c>
    </row>
    <row r="169" ht="69">
      <c r="A169" s="144"/>
      <c r="B169" s="134">
        <v>52</v>
      </c>
      <c r="C169" s="135" t="str">
        <f t="shared" ca="1" si="23"/>
        <v>7.4</v>
      </c>
      <c r="D169" s="135" t="str">
        <f t="shared" ca="1" si="24"/>
        <v>c</v>
      </c>
      <c r="E169" s="135" t="s">
        <v>33</v>
      </c>
      <c r="F169" s="136" t="str">
        <f t="shared" ca="1" si="25"/>
        <v>https://elections.larochelle.fr/resultats-2024-europeennes</v>
      </c>
      <c r="G169" s="135" t="str">
        <f t="shared" ca="1" si="26"/>
        <v>A</v>
      </c>
      <c r="H169" s="135" t="str">
        <f t="shared" ca="1" si="27"/>
        <v/>
      </c>
      <c r="I169" s="135" t="str">
        <f t="shared" ca="1" si="28"/>
        <v>Majeure</v>
      </c>
      <c r="J169" s="137" t="str">
        <f t="shared" ca="1" si="29"/>
        <v xml:space="preserve">Une seule fois dans la page</v>
      </c>
      <c r="K169" s="138">
        <f t="shared" ca="1" si="30"/>
        <v>3</v>
      </c>
      <c r="L169" s="138"/>
      <c r="M169" s="138">
        <f t="shared" ca="1" si="31"/>
        <v>0</v>
      </c>
      <c r="N169" s="139" t="str">
        <f t="shared" ca="1" si="32"/>
        <v xml:space="preserve">Lorque l'on clique sur le tri, des contenu sont mis à jour sans que l'utilisateur soit averti 
Lorsque le tableau de l'onglet est trié, il est mis à jour sans que l'utilisateur en soit informé</v>
      </c>
      <c r="O169" s="139"/>
      <c r="P169" s="140"/>
      <c r="Q169" s="140"/>
      <c r="R169" s="140"/>
      <c r="S169" s="140"/>
      <c r="T169" s="140"/>
      <c r="U169" s="141">
        <f t="shared" si="33"/>
        <v>0</v>
      </c>
    </row>
    <row r="170" ht="15" hidden="1" customHeight="1">
      <c r="A170" s="144"/>
      <c r="B170" s="134">
        <v>52</v>
      </c>
      <c r="C170" s="135" t="str">
        <f t="shared" ca="1" si="23"/>
        <v>7.4</v>
      </c>
      <c r="D170" s="135" t="str">
        <f t="shared" ca="1" si="24"/>
        <v>na</v>
      </c>
      <c r="E170" s="135" t="s">
        <v>36</v>
      </c>
      <c r="F170" s="136" t="str">
        <f t="shared" ca="1" si="25"/>
        <v>https://elections.larochelle.fr/mentions-legales</v>
      </c>
      <c r="G170" s="135" t="str">
        <f t="shared" ca="1" si="26"/>
        <v>A</v>
      </c>
      <c r="H170" s="135" t="str">
        <f t="shared" ca="1" si="27"/>
        <v/>
      </c>
      <c r="I170" s="135" t="str">
        <f t="shared" ca="1" si="28"/>
        <v/>
      </c>
      <c r="J170" s="137" t="str">
        <f t="shared" ca="1" si="29"/>
        <v/>
      </c>
      <c r="K170" s="138" t="str">
        <f t="shared" ca="1" si="30"/>
        <v/>
      </c>
      <c r="L170" s="138"/>
      <c r="M170" s="138">
        <f t="shared" ca="1" si="31"/>
        <v>0</v>
      </c>
      <c r="N170" s="139" t="str">
        <f t="shared" ca="1" si="32"/>
        <v/>
      </c>
      <c r="O170" s="139"/>
      <c r="P170" s="140"/>
      <c r="Q170" s="140"/>
      <c r="R170" s="140"/>
      <c r="S170" s="140"/>
      <c r="T170" s="140"/>
      <c r="U170" s="141">
        <f t="shared" si="33"/>
        <v>0</v>
      </c>
    </row>
    <row r="171" ht="15" hidden="1" customHeight="1">
      <c r="A171" s="144"/>
      <c r="B171" s="134">
        <v>52</v>
      </c>
      <c r="C171" s="135" t="str">
        <f t="shared" ca="1" si="23"/>
        <v>7.4</v>
      </c>
      <c r="D171" s="135" t="str">
        <f t="shared" ca="1" si="24"/>
        <v>na</v>
      </c>
      <c r="E171" s="135" t="s">
        <v>39</v>
      </c>
      <c r="F171" s="136" t="str">
        <f t="shared" ca="1" si="25"/>
        <v>https://accessibilite.larochelle.fr/la-rochelle-elections/#conformity</v>
      </c>
      <c r="G171" s="135" t="str">
        <f t="shared" ca="1" si="26"/>
        <v>A</v>
      </c>
      <c r="H171" s="135" t="str">
        <f t="shared" ca="1" si="27"/>
        <v/>
      </c>
      <c r="I171" s="135" t="str">
        <f t="shared" ca="1" si="28"/>
        <v/>
      </c>
      <c r="J171" s="137" t="str">
        <f t="shared" ca="1" si="29"/>
        <v/>
      </c>
      <c r="K171" s="138" t="str">
        <f t="shared" ca="1" si="30"/>
        <v/>
      </c>
      <c r="L171" s="138"/>
      <c r="M171" s="138">
        <f t="shared" ca="1" si="31"/>
        <v>0</v>
      </c>
      <c r="N171" s="139" t="str">
        <f t="shared" ca="1" si="32"/>
        <v/>
      </c>
      <c r="O171" s="139"/>
      <c r="P171" s="140"/>
      <c r="Q171" s="140"/>
      <c r="R171" s="140"/>
      <c r="S171" s="140"/>
      <c r="T171" s="140"/>
      <c r="U171" s="141">
        <f t="shared" si="33"/>
        <v>0</v>
      </c>
    </row>
    <row r="172" ht="15" hidden="1" customHeight="1">
      <c r="A172" s="144"/>
      <c r="B172" s="134">
        <v>53</v>
      </c>
      <c r="C172" s="135" t="str">
        <f t="shared" ca="1" si="23"/>
        <v>7.5</v>
      </c>
      <c r="D172" s="135" t="str">
        <f t="shared" ca="1" si="24"/>
        <v>na</v>
      </c>
      <c r="E172" s="135" t="s">
        <v>30</v>
      </c>
      <c r="F172" s="136" t="str">
        <f t="shared" ca="1" si="25"/>
        <v>https://elections.larochelle.fr/</v>
      </c>
      <c r="G172" s="135" t="str">
        <f t="shared" ca="1" si="26"/>
        <v>AA</v>
      </c>
      <c r="H172" s="135" t="str">
        <f t="shared" ca="1" si="27"/>
        <v/>
      </c>
      <c r="I172" s="135" t="str">
        <f t="shared" ca="1" si="28"/>
        <v/>
      </c>
      <c r="J172" s="137" t="str">
        <f t="shared" ca="1" si="29"/>
        <v/>
      </c>
      <c r="K172" s="138" t="str">
        <f t="shared" ca="1" si="30"/>
        <v/>
      </c>
      <c r="L172" s="138"/>
      <c r="M172" s="138">
        <f t="shared" ca="1" si="31"/>
        <v>0</v>
      </c>
      <c r="N172" s="139" t="str">
        <f t="shared" ca="1" si="32"/>
        <v/>
      </c>
      <c r="O172" s="139"/>
      <c r="P172" s="140"/>
      <c r="Q172" s="140"/>
      <c r="R172" s="140"/>
      <c r="S172" s="140"/>
      <c r="T172" s="140"/>
      <c r="U172" s="141">
        <f t="shared" si="33"/>
        <v>0</v>
      </c>
    </row>
    <row r="173" ht="15" hidden="1" customHeight="1">
      <c r="A173" s="144"/>
      <c r="B173" s="134">
        <v>53</v>
      </c>
      <c r="C173" s="135" t="str">
        <f t="shared" ca="1" si="23"/>
        <v>7.5</v>
      </c>
      <c r="D173" s="135" t="str">
        <f t="shared" ca="1" si="24"/>
        <v>na</v>
      </c>
      <c r="E173" s="135" t="s">
        <v>33</v>
      </c>
      <c r="F173" s="136" t="str">
        <f t="shared" ca="1" si="25"/>
        <v>https://elections.larochelle.fr/resultats-2024-europeennes</v>
      </c>
      <c r="G173" s="135" t="str">
        <f t="shared" ca="1" si="26"/>
        <v>AA</v>
      </c>
      <c r="H173" s="135" t="str">
        <f t="shared" ca="1" si="27"/>
        <v/>
      </c>
      <c r="I173" s="135" t="str">
        <f t="shared" ca="1" si="28"/>
        <v/>
      </c>
      <c r="J173" s="137" t="str">
        <f t="shared" ca="1" si="29"/>
        <v/>
      </c>
      <c r="K173" s="138" t="str">
        <f t="shared" ca="1" si="30"/>
        <v/>
      </c>
      <c r="L173" s="138"/>
      <c r="M173" s="138">
        <f t="shared" ca="1" si="31"/>
        <v>0</v>
      </c>
      <c r="N173" s="139" t="str">
        <f t="shared" ca="1" si="32"/>
        <v/>
      </c>
      <c r="O173" s="139"/>
      <c r="P173" s="140"/>
      <c r="Q173" s="140"/>
      <c r="R173" s="140"/>
      <c r="S173" s="140"/>
      <c r="T173" s="140"/>
      <c r="U173" s="141">
        <f t="shared" si="33"/>
        <v>0</v>
      </c>
    </row>
    <row r="174" ht="15" hidden="1" customHeight="1">
      <c r="A174" s="144"/>
      <c r="B174" s="134">
        <v>53</v>
      </c>
      <c r="C174" s="135" t="str">
        <f t="shared" ca="1" si="23"/>
        <v>7.5</v>
      </c>
      <c r="D174" s="135" t="str">
        <f t="shared" ca="1" si="24"/>
        <v>na</v>
      </c>
      <c r="E174" s="135" t="s">
        <v>36</v>
      </c>
      <c r="F174" s="136" t="str">
        <f t="shared" ca="1" si="25"/>
        <v>https://elections.larochelle.fr/mentions-legales</v>
      </c>
      <c r="G174" s="135" t="str">
        <f t="shared" ca="1" si="26"/>
        <v>AA</v>
      </c>
      <c r="H174" s="135" t="str">
        <f t="shared" ca="1" si="27"/>
        <v/>
      </c>
      <c r="I174" s="135" t="str">
        <f t="shared" ca="1" si="28"/>
        <v/>
      </c>
      <c r="J174" s="137" t="str">
        <f t="shared" ca="1" si="29"/>
        <v/>
      </c>
      <c r="K174" s="138" t="str">
        <f t="shared" ca="1" si="30"/>
        <v/>
      </c>
      <c r="L174" s="138"/>
      <c r="M174" s="138">
        <f t="shared" ca="1" si="31"/>
        <v>0</v>
      </c>
      <c r="N174" s="139" t="str">
        <f t="shared" ca="1" si="32"/>
        <v/>
      </c>
      <c r="O174" s="139"/>
      <c r="P174" s="140"/>
      <c r="Q174" s="140"/>
      <c r="R174" s="140"/>
      <c r="S174" s="140"/>
      <c r="T174" s="140"/>
      <c r="U174" s="141">
        <f t="shared" si="33"/>
        <v>0</v>
      </c>
    </row>
    <row r="175" ht="15" hidden="1" customHeight="1">
      <c r="A175" s="144"/>
      <c r="B175" s="134">
        <v>53</v>
      </c>
      <c r="C175" s="135" t="str">
        <f t="shared" ca="1" si="23"/>
        <v>7.5</v>
      </c>
      <c r="D175" s="135" t="str">
        <f t="shared" ca="1" si="24"/>
        <v>na</v>
      </c>
      <c r="E175" s="135" t="s">
        <v>39</v>
      </c>
      <c r="F175" s="136" t="str">
        <f t="shared" ca="1" si="25"/>
        <v>https://accessibilite.larochelle.fr/la-rochelle-elections/#conformity</v>
      </c>
      <c r="G175" s="135" t="str">
        <f t="shared" ca="1" si="26"/>
        <v>AA</v>
      </c>
      <c r="H175" s="135" t="str">
        <f t="shared" ca="1" si="27"/>
        <v/>
      </c>
      <c r="I175" s="135" t="str">
        <f t="shared" ca="1" si="28"/>
        <v/>
      </c>
      <c r="J175" s="137" t="str">
        <f t="shared" ca="1" si="29"/>
        <v/>
      </c>
      <c r="K175" s="138" t="str">
        <f t="shared" ca="1" si="30"/>
        <v/>
      </c>
      <c r="L175" s="138"/>
      <c r="M175" s="138">
        <f t="shared" ca="1" si="31"/>
        <v>0</v>
      </c>
      <c r="N175" s="139" t="str">
        <f t="shared" ca="1" si="32"/>
        <v/>
      </c>
      <c r="O175" s="139"/>
      <c r="P175" s="140"/>
      <c r="Q175" s="140"/>
      <c r="R175" s="140"/>
      <c r="S175" s="140"/>
      <c r="T175" s="140"/>
      <c r="U175" s="141">
        <f t="shared" si="33"/>
        <v>0</v>
      </c>
    </row>
    <row r="176" ht="15" hidden="1" customHeight="1">
      <c r="A176" s="144" t="s">
        <v>92</v>
      </c>
      <c r="B176" s="134">
        <v>54</v>
      </c>
      <c r="C176" s="135" t="str">
        <f t="shared" ca="1" si="23"/>
        <v>8.1</v>
      </c>
      <c r="D176" s="135" t="str">
        <f t="shared" ca="1" si="24"/>
        <v>c</v>
      </c>
      <c r="E176" s="135" t="s">
        <v>30</v>
      </c>
      <c r="F176" s="136" t="str">
        <f t="shared" ca="1" si="25"/>
        <v>https://elections.larochelle.fr/</v>
      </c>
      <c r="G176" s="135" t="str">
        <f t="shared" ca="1" si="26"/>
        <v>A</v>
      </c>
      <c r="H176" s="135" t="str">
        <f t="shared" ca="1" si="27"/>
        <v/>
      </c>
      <c r="I176" s="135" t="str">
        <f t="shared" ca="1" si="28"/>
        <v/>
      </c>
      <c r="J176" s="137" t="str">
        <f t="shared" ca="1" si="29"/>
        <v/>
      </c>
      <c r="K176" s="138" t="str">
        <f t="shared" ca="1" si="30"/>
        <v/>
      </c>
      <c r="L176" s="138"/>
      <c r="M176" s="138">
        <f t="shared" ca="1" si="31"/>
        <v>0</v>
      </c>
      <c r="N176" s="139" t="str">
        <f t="shared" ca="1" si="32"/>
        <v/>
      </c>
      <c r="O176" s="139"/>
      <c r="P176" s="140"/>
      <c r="Q176" s="140"/>
      <c r="R176" s="140"/>
      <c r="S176" s="140"/>
      <c r="T176" s="140"/>
      <c r="U176" s="141">
        <f t="shared" si="33"/>
        <v>0</v>
      </c>
    </row>
    <row r="177" ht="15" hidden="1" customHeight="1">
      <c r="A177" s="144"/>
      <c r="B177" s="134">
        <v>54</v>
      </c>
      <c r="C177" s="135" t="str">
        <f t="shared" ca="1" si="23"/>
        <v>8.1</v>
      </c>
      <c r="D177" s="135" t="str">
        <f t="shared" ca="1" si="24"/>
        <v>c</v>
      </c>
      <c r="E177" s="135" t="s">
        <v>33</v>
      </c>
      <c r="F177" s="136" t="str">
        <f t="shared" ca="1" si="25"/>
        <v>https://elections.larochelle.fr/resultats-2024-europeennes</v>
      </c>
      <c r="G177" s="135" t="str">
        <f t="shared" ca="1" si="26"/>
        <v>A</v>
      </c>
      <c r="H177" s="135" t="str">
        <f t="shared" ca="1" si="27"/>
        <v/>
      </c>
      <c r="I177" s="135" t="str">
        <f t="shared" ca="1" si="28"/>
        <v/>
      </c>
      <c r="J177" s="137" t="str">
        <f t="shared" ca="1" si="29"/>
        <v/>
      </c>
      <c r="K177" s="138" t="str">
        <f t="shared" ca="1" si="30"/>
        <v/>
      </c>
      <c r="L177" s="138"/>
      <c r="M177" s="138">
        <f t="shared" ca="1" si="31"/>
        <v>0</v>
      </c>
      <c r="N177" s="139" t="str">
        <f t="shared" ca="1" si="32"/>
        <v/>
      </c>
      <c r="O177" s="139"/>
      <c r="P177" s="140"/>
      <c r="Q177" s="140"/>
      <c r="R177" s="140"/>
      <c r="S177" s="140"/>
      <c r="T177" s="140"/>
      <c r="U177" s="141">
        <f t="shared" si="33"/>
        <v>0</v>
      </c>
    </row>
    <row r="178" ht="15" hidden="1" customHeight="1">
      <c r="A178" s="144"/>
      <c r="B178" s="134">
        <v>54</v>
      </c>
      <c r="C178" s="135" t="str">
        <f t="shared" ca="1" si="23"/>
        <v>8.1</v>
      </c>
      <c r="D178" s="135" t="str">
        <f t="shared" ca="1" si="24"/>
        <v>c</v>
      </c>
      <c r="E178" s="135" t="s">
        <v>36</v>
      </c>
      <c r="F178" s="136" t="str">
        <f t="shared" ca="1" si="25"/>
        <v>https://elections.larochelle.fr/mentions-legales</v>
      </c>
      <c r="G178" s="135" t="str">
        <f t="shared" ca="1" si="26"/>
        <v>A</v>
      </c>
      <c r="H178" s="135" t="str">
        <f t="shared" ca="1" si="27"/>
        <v/>
      </c>
      <c r="I178" s="135" t="str">
        <f t="shared" ca="1" si="28"/>
        <v/>
      </c>
      <c r="J178" s="137" t="str">
        <f t="shared" ca="1" si="29"/>
        <v/>
      </c>
      <c r="K178" s="138" t="str">
        <f t="shared" ca="1" si="30"/>
        <v/>
      </c>
      <c r="L178" s="138"/>
      <c r="M178" s="138">
        <f t="shared" ca="1" si="31"/>
        <v>0</v>
      </c>
      <c r="N178" s="139" t="str">
        <f t="shared" ca="1" si="32"/>
        <v/>
      </c>
      <c r="O178" s="139"/>
      <c r="P178" s="140"/>
      <c r="Q178" s="140"/>
      <c r="R178" s="140"/>
      <c r="S178" s="140"/>
      <c r="T178" s="140"/>
      <c r="U178" s="141">
        <f t="shared" si="33"/>
        <v>0</v>
      </c>
    </row>
    <row r="179" ht="15" hidden="1" customHeight="1">
      <c r="A179" s="144"/>
      <c r="B179" s="134">
        <v>54</v>
      </c>
      <c r="C179" s="135" t="str">
        <f t="shared" ca="1" si="23"/>
        <v>8.1</v>
      </c>
      <c r="D179" s="135" t="str">
        <f t="shared" ca="1" si="24"/>
        <v>c</v>
      </c>
      <c r="E179" s="135" t="s">
        <v>39</v>
      </c>
      <c r="F179" s="136" t="str">
        <f t="shared" ca="1" si="25"/>
        <v>https://accessibilite.larochelle.fr/la-rochelle-elections/#conformity</v>
      </c>
      <c r="G179" s="135" t="str">
        <f t="shared" ca="1" si="26"/>
        <v>A</v>
      </c>
      <c r="H179" s="135" t="str">
        <f t="shared" ca="1" si="27"/>
        <v/>
      </c>
      <c r="I179" s="135" t="str">
        <f t="shared" ca="1" si="28"/>
        <v/>
      </c>
      <c r="J179" s="137" t="str">
        <f t="shared" ca="1" si="29"/>
        <v/>
      </c>
      <c r="K179" s="138" t="str">
        <f t="shared" ca="1" si="30"/>
        <v/>
      </c>
      <c r="L179" s="138"/>
      <c r="M179" s="138">
        <f t="shared" ca="1" si="31"/>
        <v>0</v>
      </c>
      <c r="N179" s="139" t="str">
        <f t="shared" ca="1" si="32"/>
        <v/>
      </c>
      <c r="O179" s="139"/>
      <c r="P179" s="140"/>
      <c r="Q179" s="140"/>
      <c r="R179" s="140"/>
      <c r="S179" s="140"/>
      <c r="T179" s="140"/>
      <c r="U179" s="141">
        <f t="shared" si="33"/>
        <v>0</v>
      </c>
    </row>
    <row r="180" ht="15" hidden="1" customHeight="1">
      <c r="A180" s="144"/>
      <c r="B180" s="134">
        <v>55</v>
      </c>
      <c r="C180" s="135" t="str">
        <f t="shared" ca="1" si="23"/>
        <v>8.2</v>
      </c>
      <c r="D180" s="135" t="str">
        <f t="shared" ca="1" si="24"/>
        <v>c</v>
      </c>
      <c r="E180" s="135" t="s">
        <v>30</v>
      </c>
      <c r="F180" s="136" t="str">
        <f t="shared" ca="1" si="25"/>
        <v>https://elections.larochelle.fr/</v>
      </c>
      <c r="G180" s="135" t="str">
        <f t="shared" ca="1" si="26"/>
        <v>A</v>
      </c>
      <c r="H180" s="135" t="str">
        <f t="shared" ca="1" si="27"/>
        <v/>
      </c>
      <c r="I180" s="135" t="str">
        <f t="shared" ca="1" si="28"/>
        <v/>
      </c>
      <c r="J180" s="137" t="str">
        <f t="shared" ca="1" si="29"/>
        <v/>
      </c>
      <c r="K180" s="138" t="str">
        <f t="shared" ca="1" si="30"/>
        <v/>
      </c>
      <c r="L180" s="138"/>
      <c r="M180" s="138">
        <f t="shared" ca="1" si="31"/>
        <v>0</v>
      </c>
      <c r="N180" s="139" t="str">
        <f t="shared" ca="1" si="32"/>
        <v/>
      </c>
      <c r="O180" s="139"/>
      <c r="P180" s="140"/>
      <c r="Q180" s="140"/>
      <c r="R180" s="140"/>
      <c r="S180" s="140"/>
      <c r="T180" s="140"/>
      <c r="U180" s="141">
        <f t="shared" si="33"/>
        <v>0</v>
      </c>
    </row>
    <row r="181" ht="15" hidden="1" customHeight="1">
      <c r="A181" s="144"/>
      <c r="B181" s="134">
        <v>55</v>
      </c>
      <c r="C181" s="135" t="str">
        <f t="shared" ca="1" si="23"/>
        <v>8.2</v>
      </c>
      <c r="D181" s="135" t="str">
        <f t="shared" ca="1" si="24"/>
        <v>c</v>
      </c>
      <c r="E181" s="135" t="s">
        <v>33</v>
      </c>
      <c r="F181" s="136" t="str">
        <f t="shared" ca="1" si="25"/>
        <v>https://elections.larochelle.fr/resultats-2024-europeennes</v>
      </c>
      <c r="G181" s="135" t="str">
        <f t="shared" ca="1" si="26"/>
        <v>A</v>
      </c>
      <c r="H181" s="135" t="str">
        <f t="shared" ca="1" si="27"/>
        <v/>
      </c>
      <c r="I181" s="135" t="str">
        <f t="shared" ca="1" si="28"/>
        <v/>
      </c>
      <c r="J181" s="137" t="str">
        <f t="shared" ca="1" si="29"/>
        <v/>
      </c>
      <c r="K181" s="138" t="str">
        <f t="shared" ca="1" si="30"/>
        <v/>
      </c>
      <c r="L181" s="138"/>
      <c r="M181" s="138">
        <f t="shared" ca="1" si="31"/>
        <v>0</v>
      </c>
      <c r="N181" s="139" t="str">
        <f t="shared" ca="1" si="32"/>
        <v/>
      </c>
      <c r="O181" s="139"/>
      <c r="P181" s="140"/>
      <c r="Q181" s="140"/>
      <c r="R181" s="140"/>
      <c r="S181" s="140"/>
      <c r="T181" s="140"/>
      <c r="U181" s="141">
        <f t="shared" si="33"/>
        <v>0</v>
      </c>
    </row>
    <row r="182" ht="15" hidden="1" customHeight="1">
      <c r="A182" s="144"/>
      <c r="B182" s="134">
        <v>55</v>
      </c>
      <c r="C182" s="135" t="str">
        <f t="shared" ca="1" si="23"/>
        <v>8.2</v>
      </c>
      <c r="D182" s="135" t="str">
        <f t="shared" ca="1" si="24"/>
        <v>c</v>
      </c>
      <c r="E182" s="135" t="s">
        <v>36</v>
      </c>
      <c r="F182" s="136" t="str">
        <f t="shared" ca="1" si="25"/>
        <v>https://elections.larochelle.fr/mentions-legales</v>
      </c>
      <c r="G182" s="135" t="str">
        <f t="shared" ca="1" si="26"/>
        <v>A</v>
      </c>
      <c r="H182" s="135" t="str">
        <f t="shared" ca="1" si="27"/>
        <v/>
      </c>
      <c r="I182" s="135" t="str">
        <f t="shared" ca="1" si="28"/>
        <v/>
      </c>
      <c r="J182" s="137" t="str">
        <f t="shared" ca="1" si="29"/>
        <v/>
      </c>
      <c r="K182" s="138" t="str">
        <f t="shared" ca="1" si="30"/>
        <v/>
      </c>
      <c r="L182" s="138"/>
      <c r="M182" s="138">
        <f t="shared" ca="1" si="31"/>
        <v>0</v>
      </c>
      <c r="N182" s="139" t="str">
        <f t="shared" ca="1" si="32"/>
        <v/>
      </c>
      <c r="O182" s="139"/>
      <c r="P182" s="140"/>
      <c r="Q182" s="140"/>
      <c r="R182" s="140"/>
      <c r="S182" s="140"/>
      <c r="T182" s="140"/>
      <c r="U182" s="141">
        <f t="shared" si="33"/>
        <v>0</v>
      </c>
    </row>
    <row r="183" ht="15" hidden="1" customHeight="1">
      <c r="A183" s="144"/>
      <c r="B183" s="134">
        <v>55</v>
      </c>
      <c r="C183" s="135" t="str">
        <f t="shared" ca="1" si="23"/>
        <v>8.2</v>
      </c>
      <c r="D183" s="135" t="str">
        <f t="shared" ca="1" si="24"/>
        <v>na</v>
      </c>
      <c r="E183" s="135" t="s">
        <v>39</v>
      </c>
      <c r="F183" s="136" t="str">
        <f t="shared" ca="1" si="25"/>
        <v>https://accessibilite.larochelle.fr/la-rochelle-elections/#conformity</v>
      </c>
      <c r="G183" s="135" t="str">
        <f t="shared" ca="1" si="26"/>
        <v>A</v>
      </c>
      <c r="H183" s="135" t="str">
        <f t="shared" ca="1" si="27"/>
        <v/>
      </c>
      <c r="I183" s="135" t="str">
        <f t="shared" ca="1" si="28"/>
        <v/>
      </c>
      <c r="J183" s="137" t="str">
        <f t="shared" ca="1" si="29"/>
        <v/>
      </c>
      <c r="K183" s="138" t="str">
        <f t="shared" ca="1" si="30"/>
        <v/>
      </c>
      <c r="L183" s="138"/>
      <c r="M183" s="138">
        <f t="shared" ca="1" si="31"/>
        <v>0</v>
      </c>
      <c r="N183" s="139" t="str">
        <f t="shared" ca="1" si="32"/>
        <v/>
      </c>
      <c r="O183" s="139"/>
      <c r="P183" s="140"/>
      <c r="Q183" s="140"/>
      <c r="R183" s="140"/>
      <c r="S183" s="140"/>
      <c r="T183" s="140"/>
      <c r="U183" s="141">
        <f t="shared" si="33"/>
        <v>0</v>
      </c>
    </row>
    <row r="184" ht="15" hidden="1" customHeight="1">
      <c r="A184" s="144"/>
      <c r="B184" s="134">
        <v>56</v>
      </c>
      <c r="C184" s="135" t="str">
        <f t="shared" ca="1" si="23"/>
        <v>8.3</v>
      </c>
      <c r="D184" s="135" t="str">
        <f t="shared" ca="1" si="24"/>
        <v>c</v>
      </c>
      <c r="E184" s="135" t="s">
        <v>30</v>
      </c>
      <c r="F184" s="136" t="str">
        <f t="shared" ca="1" si="25"/>
        <v>https://elections.larochelle.fr/</v>
      </c>
      <c r="G184" s="135" t="str">
        <f t="shared" ca="1" si="26"/>
        <v>A</v>
      </c>
      <c r="H184" s="135" t="str">
        <f t="shared" ca="1" si="27"/>
        <v>x</v>
      </c>
      <c r="I184" s="135" t="str">
        <f t="shared" ca="1" si="28"/>
        <v/>
      </c>
      <c r="J184" s="137" t="str">
        <f t="shared" ca="1" si="29"/>
        <v/>
      </c>
      <c r="K184" s="138" t="str">
        <f t="shared" ca="1" si="30"/>
        <v/>
      </c>
      <c r="L184" s="138"/>
      <c r="M184" s="138">
        <f t="shared" ca="1" si="31"/>
        <v>0</v>
      </c>
      <c r="N184" s="139" t="str">
        <f t="shared" ca="1" si="32"/>
        <v/>
      </c>
      <c r="O184" s="139"/>
      <c r="P184" s="140"/>
      <c r="Q184" s="140"/>
      <c r="R184" s="140"/>
      <c r="S184" s="140"/>
      <c r="T184" s="140"/>
      <c r="U184" s="141">
        <f t="shared" si="33"/>
        <v>0</v>
      </c>
    </row>
    <row r="185" ht="15" hidden="1" customHeight="1">
      <c r="A185" s="144"/>
      <c r="B185" s="134">
        <v>56</v>
      </c>
      <c r="C185" s="135" t="str">
        <f t="shared" ca="1" si="23"/>
        <v>8.3</v>
      </c>
      <c r="D185" s="135" t="str">
        <f t="shared" ca="1" si="24"/>
        <v>c</v>
      </c>
      <c r="E185" s="135" t="s">
        <v>33</v>
      </c>
      <c r="F185" s="136" t="str">
        <f t="shared" ca="1" si="25"/>
        <v>https://elections.larochelle.fr/resultats-2024-europeennes</v>
      </c>
      <c r="G185" s="135" t="str">
        <f t="shared" ca="1" si="26"/>
        <v>A</v>
      </c>
      <c r="H185" s="135" t="str">
        <f t="shared" ca="1" si="27"/>
        <v>x</v>
      </c>
      <c r="I185" s="135" t="str">
        <f t="shared" ca="1" si="28"/>
        <v/>
      </c>
      <c r="J185" s="137" t="str">
        <f t="shared" ca="1" si="29"/>
        <v/>
      </c>
      <c r="K185" s="138" t="str">
        <f t="shared" ca="1" si="30"/>
        <v/>
      </c>
      <c r="L185" s="138"/>
      <c r="M185" s="138">
        <f t="shared" ca="1" si="31"/>
        <v>0</v>
      </c>
      <c r="N185" s="139" t="str">
        <f t="shared" ca="1" si="32"/>
        <v/>
      </c>
      <c r="O185" s="139"/>
      <c r="P185" s="140"/>
      <c r="Q185" s="140"/>
      <c r="R185" s="140"/>
      <c r="S185" s="140"/>
      <c r="T185" s="140"/>
      <c r="U185" s="141">
        <f t="shared" si="33"/>
        <v>0</v>
      </c>
    </row>
    <row r="186" ht="15" hidden="1" customHeight="1">
      <c r="A186" s="144"/>
      <c r="B186" s="134">
        <v>56</v>
      </c>
      <c r="C186" s="135" t="str">
        <f t="shared" ca="1" si="23"/>
        <v>8.3</v>
      </c>
      <c r="D186" s="135" t="str">
        <f t="shared" ca="1" si="24"/>
        <v>c</v>
      </c>
      <c r="E186" s="135" t="s">
        <v>36</v>
      </c>
      <c r="F186" s="136" t="str">
        <f t="shared" ca="1" si="25"/>
        <v>https://elections.larochelle.fr/mentions-legales</v>
      </c>
      <c r="G186" s="135" t="str">
        <f t="shared" ca="1" si="26"/>
        <v>A</v>
      </c>
      <c r="H186" s="135" t="str">
        <f t="shared" ca="1" si="27"/>
        <v>x</v>
      </c>
      <c r="I186" s="135" t="str">
        <f t="shared" ca="1" si="28"/>
        <v/>
      </c>
      <c r="J186" s="137" t="str">
        <f t="shared" ca="1" si="29"/>
        <v/>
      </c>
      <c r="K186" s="138" t="str">
        <f t="shared" ca="1" si="30"/>
        <v/>
      </c>
      <c r="L186" s="138"/>
      <c r="M186" s="138">
        <f t="shared" ca="1" si="31"/>
        <v>0</v>
      </c>
      <c r="N186" s="139" t="str">
        <f t="shared" ca="1" si="32"/>
        <v/>
      </c>
      <c r="O186" s="139"/>
      <c r="P186" s="140"/>
      <c r="Q186" s="140"/>
      <c r="R186" s="140"/>
      <c r="S186" s="140"/>
      <c r="T186" s="140"/>
      <c r="U186" s="141">
        <f t="shared" si="33"/>
        <v>0</v>
      </c>
    </row>
    <row r="187" ht="15" hidden="1" customHeight="1">
      <c r="A187" s="144"/>
      <c r="B187" s="134">
        <v>56</v>
      </c>
      <c r="C187" s="135" t="str">
        <f t="shared" ca="1" si="23"/>
        <v>8.3</v>
      </c>
      <c r="D187" s="135" t="str">
        <f t="shared" ca="1" si="24"/>
        <v>c</v>
      </c>
      <c r="E187" s="135" t="s">
        <v>39</v>
      </c>
      <c r="F187" s="136" t="str">
        <f t="shared" ca="1" si="25"/>
        <v>https://accessibilite.larochelle.fr/la-rochelle-elections/#conformity</v>
      </c>
      <c r="G187" s="135" t="str">
        <f t="shared" ca="1" si="26"/>
        <v>A</v>
      </c>
      <c r="H187" s="135" t="str">
        <f t="shared" ca="1" si="27"/>
        <v>x</v>
      </c>
      <c r="I187" s="135" t="str">
        <f t="shared" ca="1" si="28"/>
        <v/>
      </c>
      <c r="J187" s="137" t="str">
        <f t="shared" ca="1" si="29"/>
        <v/>
      </c>
      <c r="K187" s="138" t="str">
        <f t="shared" ca="1" si="30"/>
        <v/>
      </c>
      <c r="L187" s="138"/>
      <c r="M187" s="138">
        <f t="shared" ca="1" si="31"/>
        <v>0</v>
      </c>
      <c r="N187" s="139" t="str">
        <f t="shared" ca="1" si="32"/>
        <v/>
      </c>
      <c r="O187" s="139"/>
      <c r="P187" s="140"/>
      <c r="Q187" s="140"/>
      <c r="R187" s="140"/>
      <c r="S187" s="140"/>
      <c r="T187" s="140"/>
      <c r="U187" s="141">
        <f t="shared" si="33"/>
        <v>0</v>
      </c>
    </row>
    <row r="188" ht="15" hidden="1" customHeight="1">
      <c r="A188" s="144"/>
      <c r="B188" s="134">
        <v>57</v>
      </c>
      <c r="C188" s="135" t="str">
        <f t="shared" ca="1" si="23"/>
        <v>8.4</v>
      </c>
      <c r="D188" s="135" t="str">
        <f t="shared" ca="1" si="24"/>
        <v>c</v>
      </c>
      <c r="E188" s="135" t="s">
        <v>30</v>
      </c>
      <c r="F188" s="136" t="str">
        <f t="shared" ca="1" si="25"/>
        <v>https://elections.larochelle.fr/</v>
      </c>
      <c r="G188" s="135" t="str">
        <f t="shared" ca="1" si="26"/>
        <v>A</v>
      </c>
      <c r="H188" s="135" t="str">
        <f t="shared" ca="1" si="27"/>
        <v>x</v>
      </c>
      <c r="I188" s="135" t="str">
        <f t="shared" ca="1" si="28"/>
        <v/>
      </c>
      <c r="J188" s="137" t="str">
        <f t="shared" ca="1" si="29"/>
        <v/>
      </c>
      <c r="K188" s="138" t="str">
        <f t="shared" ca="1" si="30"/>
        <v/>
      </c>
      <c r="L188" s="138"/>
      <c r="M188" s="138">
        <f t="shared" ca="1" si="31"/>
        <v>0</v>
      </c>
      <c r="N188" s="139" t="str">
        <f t="shared" ca="1" si="32"/>
        <v/>
      </c>
      <c r="O188" s="139"/>
      <c r="P188" s="140"/>
      <c r="Q188" s="140"/>
      <c r="R188" s="140"/>
      <c r="S188" s="140"/>
      <c r="T188" s="140"/>
      <c r="U188" s="141">
        <f t="shared" si="33"/>
        <v>0</v>
      </c>
    </row>
    <row r="189" ht="15" hidden="1" customHeight="1">
      <c r="A189" s="144"/>
      <c r="B189" s="134">
        <v>57</v>
      </c>
      <c r="C189" s="135" t="str">
        <f t="shared" ca="1" si="23"/>
        <v>8.4</v>
      </c>
      <c r="D189" s="135" t="str">
        <f t="shared" ca="1" si="24"/>
        <v>c</v>
      </c>
      <c r="E189" s="135" t="s">
        <v>33</v>
      </c>
      <c r="F189" s="136" t="str">
        <f t="shared" ca="1" si="25"/>
        <v>https://elections.larochelle.fr/resultats-2024-europeennes</v>
      </c>
      <c r="G189" s="135" t="str">
        <f t="shared" ca="1" si="26"/>
        <v>A</v>
      </c>
      <c r="H189" s="135" t="str">
        <f t="shared" ca="1" si="27"/>
        <v>x</v>
      </c>
      <c r="I189" s="135" t="str">
        <f t="shared" ca="1" si="28"/>
        <v/>
      </c>
      <c r="J189" s="137" t="str">
        <f t="shared" ca="1" si="29"/>
        <v/>
      </c>
      <c r="K189" s="138" t="str">
        <f t="shared" ca="1" si="30"/>
        <v/>
      </c>
      <c r="L189" s="138"/>
      <c r="M189" s="138">
        <f t="shared" ca="1" si="31"/>
        <v>0</v>
      </c>
      <c r="N189" s="139" t="str">
        <f t="shared" ca="1" si="32"/>
        <v/>
      </c>
      <c r="O189" s="139"/>
      <c r="P189" s="140"/>
      <c r="Q189" s="140"/>
      <c r="R189" s="140"/>
      <c r="S189" s="140"/>
      <c r="T189" s="140"/>
      <c r="U189" s="141">
        <f t="shared" si="33"/>
        <v>0</v>
      </c>
    </row>
    <row r="190" ht="15" hidden="1" customHeight="1">
      <c r="A190" s="144"/>
      <c r="B190" s="134">
        <v>57</v>
      </c>
      <c r="C190" s="135" t="str">
        <f t="shared" ca="1" si="23"/>
        <v>8.4</v>
      </c>
      <c r="D190" s="135" t="str">
        <f t="shared" ca="1" si="24"/>
        <v>c</v>
      </c>
      <c r="E190" s="135" t="s">
        <v>36</v>
      </c>
      <c r="F190" s="136" t="str">
        <f t="shared" ca="1" si="25"/>
        <v>https://elections.larochelle.fr/mentions-legales</v>
      </c>
      <c r="G190" s="135" t="str">
        <f t="shared" ca="1" si="26"/>
        <v>A</v>
      </c>
      <c r="H190" s="135" t="str">
        <f t="shared" ca="1" si="27"/>
        <v>x</v>
      </c>
      <c r="I190" s="135" t="str">
        <f t="shared" ca="1" si="28"/>
        <v/>
      </c>
      <c r="J190" s="137" t="str">
        <f t="shared" ca="1" si="29"/>
        <v/>
      </c>
      <c r="K190" s="138" t="str">
        <f t="shared" ca="1" si="30"/>
        <v/>
      </c>
      <c r="L190" s="138"/>
      <c r="M190" s="138">
        <f t="shared" ca="1" si="31"/>
        <v>0</v>
      </c>
      <c r="N190" s="139" t="str">
        <f t="shared" ca="1" si="32"/>
        <v/>
      </c>
      <c r="O190" s="139"/>
      <c r="P190" s="140"/>
      <c r="Q190" s="140"/>
      <c r="R190" s="140"/>
      <c r="S190" s="140"/>
      <c r="T190" s="140"/>
      <c r="U190" s="141">
        <f t="shared" si="33"/>
        <v>0</v>
      </c>
    </row>
    <row r="191" ht="15" hidden="1" customHeight="1">
      <c r="A191" s="144"/>
      <c r="B191" s="134">
        <v>57</v>
      </c>
      <c r="C191" s="135" t="str">
        <f t="shared" ca="1" si="23"/>
        <v>8.4</v>
      </c>
      <c r="D191" s="135" t="str">
        <f t="shared" ca="1" si="24"/>
        <v>c</v>
      </c>
      <c r="E191" s="135" t="s">
        <v>39</v>
      </c>
      <c r="F191" s="136" t="str">
        <f t="shared" ca="1" si="25"/>
        <v>https://accessibilite.larochelle.fr/la-rochelle-elections/#conformity</v>
      </c>
      <c r="G191" s="135" t="str">
        <f t="shared" ca="1" si="26"/>
        <v>A</v>
      </c>
      <c r="H191" s="135" t="str">
        <f t="shared" ca="1" si="27"/>
        <v>x</v>
      </c>
      <c r="I191" s="135" t="str">
        <f t="shared" ca="1" si="28"/>
        <v/>
      </c>
      <c r="J191" s="137" t="str">
        <f t="shared" ca="1" si="29"/>
        <v/>
      </c>
      <c r="K191" s="138" t="str">
        <f t="shared" ca="1" si="30"/>
        <v/>
      </c>
      <c r="L191" s="138"/>
      <c r="M191" s="138">
        <f t="shared" ca="1" si="31"/>
        <v>0</v>
      </c>
      <c r="N191" s="139" t="str">
        <f t="shared" ca="1" si="32"/>
        <v/>
      </c>
      <c r="O191" s="139"/>
      <c r="P191" s="140"/>
      <c r="Q191" s="140"/>
      <c r="R191" s="140"/>
      <c r="S191" s="140"/>
      <c r="T191" s="140"/>
      <c r="U191" s="141">
        <f t="shared" si="33"/>
        <v>0</v>
      </c>
    </row>
    <row r="192" ht="15" hidden="1" customHeight="1">
      <c r="A192" s="144"/>
      <c r="B192" s="134">
        <v>58</v>
      </c>
      <c r="C192" s="135" t="str">
        <f t="shared" ca="1" si="23"/>
        <v>8.5</v>
      </c>
      <c r="D192" s="135" t="str">
        <f t="shared" ca="1" si="24"/>
        <v>c</v>
      </c>
      <c r="E192" s="135" t="s">
        <v>30</v>
      </c>
      <c r="F192" s="136" t="str">
        <f t="shared" ca="1" si="25"/>
        <v>https://elections.larochelle.fr/</v>
      </c>
      <c r="G192" s="135" t="str">
        <f t="shared" ca="1" si="26"/>
        <v>A</v>
      </c>
      <c r="H192" s="135" t="str">
        <f t="shared" ca="1" si="27"/>
        <v>x</v>
      </c>
      <c r="I192" s="135" t="str">
        <f t="shared" ca="1" si="28"/>
        <v/>
      </c>
      <c r="J192" s="137" t="str">
        <f t="shared" ca="1" si="29"/>
        <v/>
      </c>
      <c r="K192" s="138" t="str">
        <f t="shared" ca="1" si="30"/>
        <v/>
      </c>
      <c r="L192" s="138"/>
      <c r="M192" s="138">
        <f t="shared" ca="1" si="31"/>
        <v>0</v>
      </c>
      <c r="N192" s="139" t="str">
        <f t="shared" ca="1" si="32"/>
        <v/>
      </c>
      <c r="O192" s="139"/>
      <c r="P192" s="140"/>
      <c r="Q192" s="140"/>
      <c r="R192" s="140"/>
      <c r="S192" s="140"/>
      <c r="T192" s="140"/>
      <c r="U192" s="141">
        <f t="shared" si="33"/>
        <v>0</v>
      </c>
    </row>
    <row r="193" ht="15" hidden="1" customHeight="1">
      <c r="A193" s="144"/>
      <c r="B193" s="134">
        <v>58</v>
      </c>
      <c r="C193" s="135" t="str">
        <f t="shared" ca="1" si="23"/>
        <v>8.5</v>
      </c>
      <c r="D193" s="135" t="str">
        <f t="shared" ca="1" si="24"/>
        <v>c</v>
      </c>
      <c r="E193" s="135" t="s">
        <v>33</v>
      </c>
      <c r="F193" s="136" t="str">
        <f t="shared" ca="1" si="25"/>
        <v>https://elections.larochelle.fr/resultats-2024-europeennes</v>
      </c>
      <c r="G193" s="135" t="str">
        <f t="shared" ca="1" si="26"/>
        <v>A</v>
      </c>
      <c r="H193" s="135" t="str">
        <f t="shared" ca="1" si="27"/>
        <v>x</v>
      </c>
      <c r="I193" s="135" t="str">
        <f t="shared" ca="1" si="28"/>
        <v/>
      </c>
      <c r="J193" s="137" t="str">
        <f t="shared" ca="1" si="29"/>
        <v/>
      </c>
      <c r="K193" s="138" t="str">
        <f t="shared" ca="1" si="30"/>
        <v/>
      </c>
      <c r="L193" s="138"/>
      <c r="M193" s="138">
        <f t="shared" ca="1" si="31"/>
        <v>0</v>
      </c>
      <c r="N193" s="139" t="str">
        <f t="shared" ca="1" si="32"/>
        <v/>
      </c>
      <c r="O193" s="139"/>
      <c r="P193" s="140"/>
      <c r="Q193" s="140"/>
      <c r="R193" s="140"/>
      <c r="S193" s="140"/>
      <c r="T193" s="140"/>
      <c r="U193" s="141">
        <f t="shared" si="33"/>
        <v>0</v>
      </c>
    </row>
    <row r="194" ht="15" hidden="1" customHeight="1">
      <c r="A194" s="144"/>
      <c r="B194" s="134">
        <v>58</v>
      </c>
      <c r="C194" s="135" t="str">
        <f t="shared" ca="1" si="23"/>
        <v>8.5</v>
      </c>
      <c r="D194" s="135" t="str">
        <f t="shared" ca="1" si="24"/>
        <v>c</v>
      </c>
      <c r="E194" s="135" t="s">
        <v>36</v>
      </c>
      <c r="F194" s="136" t="str">
        <f t="shared" ca="1" si="25"/>
        <v>https://elections.larochelle.fr/mentions-legales</v>
      </c>
      <c r="G194" s="135" t="str">
        <f t="shared" ca="1" si="26"/>
        <v>A</v>
      </c>
      <c r="H194" s="135" t="str">
        <f t="shared" ca="1" si="27"/>
        <v>x</v>
      </c>
      <c r="I194" s="135" t="str">
        <f t="shared" ca="1" si="28"/>
        <v/>
      </c>
      <c r="J194" s="137" t="str">
        <f t="shared" ca="1" si="29"/>
        <v/>
      </c>
      <c r="K194" s="138" t="str">
        <f t="shared" ca="1" si="30"/>
        <v/>
      </c>
      <c r="L194" s="138"/>
      <c r="M194" s="138">
        <f t="shared" ca="1" si="31"/>
        <v>0</v>
      </c>
      <c r="N194" s="139" t="str">
        <f t="shared" ca="1" si="32"/>
        <v/>
      </c>
      <c r="O194" s="139"/>
      <c r="P194" s="140"/>
      <c r="Q194" s="140"/>
      <c r="R194" s="140"/>
      <c r="S194" s="140"/>
      <c r="T194" s="140"/>
      <c r="U194" s="141">
        <f t="shared" si="33"/>
        <v>0</v>
      </c>
    </row>
    <row r="195" ht="15" hidden="1" customHeight="1">
      <c r="A195" s="144"/>
      <c r="B195" s="134">
        <v>58</v>
      </c>
      <c r="C195" s="135" t="str">
        <f t="shared" ca="1" si="23"/>
        <v>8.5</v>
      </c>
      <c r="D195" s="135" t="str">
        <f t="shared" ca="1" si="24"/>
        <v>c</v>
      </c>
      <c r="E195" s="135" t="s">
        <v>39</v>
      </c>
      <c r="F195" s="136" t="str">
        <f t="shared" ca="1" si="25"/>
        <v>https://accessibilite.larochelle.fr/la-rochelle-elections/#conformity</v>
      </c>
      <c r="G195" s="135" t="str">
        <f t="shared" ca="1" si="26"/>
        <v>A</v>
      </c>
      <c r="H195" s="135" t="str">
        <f t="shared" ca="1" si="27"/>
        <v>x</v>
      </c>
      <c r="I195" s="135" t="str">
        <f t="shared" ca="1" si="28"/>
        <v/>
      </c>
      <c r="J195" s="137" t="str">
        <f t="shared" ca="1" si="29"/>
        <v/>
      </c>
      <c r="K195" s="138" t="str">
        <f t="shared" ca="1" si="30"/>
        <v/>
      </c>
      <c r="L195" s="138"/>
      <c r="M195" s="138">
        <f t="shared" ca="1" si="31"/>
        <v>0</v>
      </c>
      <c r="N195" s="139" t="str">
        <f t="shared" ca="1" si="32"/>
        <v/>
      </c>
      <c r="O195" s="139"/>
      <c r="P195" s="140"/>
      <c r="Q195" s="140"/>
      <c r="R195" s="140"/>
      <c r="S195" s="140"/>
      <c r="T195" s="140"/>
      <c r="U195" s="141">
        <f t="shared" si="33"/>
        <v>0</v>
      </c>
    </row>
    <row r="196" ht="15" hidden="1" customHeight="1">
      <c r="A196" s="144"/>
      <c r="B196" s="134">
        <v>59</v>
      </c>
      <c r="C196" s="135" t="str">
        <f t="shared" ca="1" si="23"/>
        <v>8.6</v>
      </c>
      <c r="D196" s="135" t="str">
        <f t="shared" ca="1" si="24"/>
        <v>c</v>
      </c>
      <c r="E196" s="135" t="s">
        <v>30</v>
      </c>
      <c r="F196" s="136" t="str">
        <f t="shared" ca="1" si="25"/>
        <v>https://elections.larochelle.fr/</v>
      </c>
      <c r="G196" s="135" t="str">
        <f t="shared" ca="1" si="26"/>
        <v>A</v>
      </c>
      <c r="H196" s="135" t="str">
        <f t="shared" ca="1" si="27"/>
        <v/>
      </c>
      <c r="I196" s="135" t="str">
        <f t="shared" ca="1" si="28"/>
        <v/>
      </c>
      <c r="J196" s="137" t="str">
        <f t="shared" ca="1" si="29"/>
        <v/>
      </c>
      <c r="K196" s="138" t="str">
        <f t="shared" ca="1" si="30"/>
        <v/>
      </c>
      <c r="L196" s="138"/>
      <c r="M196" s="138">
        <f t="shared" ca="1" si="31"/>
        <v>0</v>
      </c>
      <c r="N196" s="139" t="str">
        <f t="shared" ca="1" si="32"/>
        <v/>
      </c>
      <c r="O196" s="139"/>
      <c r="P196" s="140"/>
      <c r="Q196" s="140"/>
      <c r="R196" s="140"/>
      <c r="S196" s="140"/>
      <c r="T196" s="140"/>
      <c r="U196" s="141">
        <f t="shared" si="33"/>
        <v>0</v>
      </c>
    </row>
    <row r="197" ht="15" hidden="1" customHeight="1">
      <c r="A197" s="144"/>
      <c r="B197" s="134">
        <v>59</v>
      </c>
      <c r="C197" s="135" t="str">
        <f t="shared" ca="1" si="23"/>
        <v>8.6</v>
      </c>
      <c r="D197" s="135" t="str">
        <f t="shared" ca="1" si="24"/>
        <v>c</v>
      </c>
      <c r="E197" s="135" t="s">
        <v>33</v>
      </c>
      <c r="F197" s="136" t="str">
        <f t="shared" ca="1" si="25"/>
        <v>https://elections.larochelle.fr/resultats-2024-europeennes</v>
      </c>
      <c r="G197" s="135" t="str">
        <f t="shared" ca="1" si="26"/>
        <v>A</v>
      </c>
      <c r="H197" s="135" t="str">
        <f t="shared" ca="1" si="27"/>
        <v/>
      </c>
      <c r="I197" s="135" t="str">
        <f t="shared" ca="1" si="28"/>
        <v/>
      </c>
      <c r="J197" s="137" t="str">
        <f t="shared" ca="1" si="29"/>
        <v/>
      </c>
      <c r="K197" s="138" t="str">
        <f t="shared" ca="1" si="30"/>
        <v/>
      </c>
      <c r="L197" s="138"/>
      <c r="M197" s="138">
        <f t="shared" ca="1" si="31"/>
        <v>0</v>
      </c>
      <c r="N197" s="139" t="str">
        <f t="shared" ca="1" si="32"/>
        <v/>
      </c>
      <c r="O197" s="139"/>
      <c r="P197" s="140"/>
      <c r="Q197" s="140"/>
      <c r="R197" s="140"/>
      <c r="S197" s="140"/>
      <c r="T197" s="140"/>
      <c r="U197" s="141">
        <f t="shared" si="33"/>
        <v>0</v>
      </c>
    </row>
    <row r="198" ht="15" hidden="1" customHeight="1">
      <c r="A198" s="144"/>
      <c r="B198" s="134">
        <v>59</v>
      </c>
      <c r="C198" s="135" t="str">
        <f t="shared" ca="1" si="23"/>
        <v>8.6</v>
      </c>
      <c r="D198" s="135" t="str">
        <f t="shared" ca="1" si="24"/>
        <v>c</v>
      </c>
      <c r="E198" s="135" t="s">
        <v>36</v>
      </c>
      <c r="F198" s="136" t="str">
        <f t="shared" ca="1" si="25"/>
        <v>https://elections.larochelle.fr/mentions-legales</v>
      </c>
      <c r="G198" s="135" t="str">
        <f t="shared" ca="1" si="26"/>
        <v>A</v>
      </c>
      <c r="H198" s="135" t="str">
        <f t="shared" ca="1" si="27"/>
        <v/>
      </c>
      <c r="I198" s="135" t="str">
        <f t="shared" ca="1" si="28"/>
        <v/>
      </c>
      <c r="J198" s="137" t="str">
        <f t="shared" ca="1" si="29"/>
        <v/>
      </c>
      <c r="K198" s="138" t="str">
        <f t="shared" ca="1" si="30"/>
        <v/>
      </c>
      <c r="L198" s="138"/>
      <c r="M198" s="138">
        <f t="shared" ca="1" si="31"/>
        <v>0</v>
      </c>
      <c r="N198" s="139" t="str">
        <f t="shared" ca="1" si="32"/>
        <v/>
      </c>
      <c r="O198" s="139"/>
      <c r="P198" s="140"/>
      <c r="Q198" s="140"/>
      <c r="R198" s="140"/>
      <c r="S198" s="140"/>
      <c r="T198" s="140"/>
      <c r="U198" s="141">
        <f t="shared" si="33"/>
        <v>0</v>
      </c>
    </row>
    <row r="199" ht="15" hidden="1" customHeight="1">
      <c r="A199" s="144"/>
      <c r="B199" s="134">
        <v>59</v>
      </c>
      <c r="C199" s="135" t="str">
        <f t="shared" ca="1" si="23"/>
        <v>8.6</v>
      </c>
      <c r="D199" s="135" t="str">
        <f t="shared" ca="1" si="24"/>
        <v>c</v>
      </c>
      <c r="E199" s="135" t="s">
        <v>39</v>
      </c>
      <c r="F199" s="136" t="str">
        <f t="shared" ca="1" si="25"/>
        <v>https://accessibilite.larochelle.fr/la-rochelle-elections/#conformity</v>
      </c>
      <c r="G199" s="135" t="str">
        <f t="shared" ca="1" si="26"/>
        <v>A</v>
      </c>
      <c r="H199" s="135" t="str">
        <f t="shared" ca="1" si="27"/>
        <v/>
      </c>
      <c r="I199" s="135" t="str">
        <f t="shared" ca="1" si="28"/>
        <v/>
      </c>
      <c r="J199" s="137" t="str">
        <f t="shared" ca="1" si="29"/>
        <v/>
      </c>
      <c r="K199" s="138" t="str">
        <f t="shared" ca="1" si="30"/>
        <v/>
      </c>
      <c r="L199" s="138"/>
      <c r="M199" s="138">
        <f t="shared" ca="1" si="31"/>
        <v>0</v>
      </c>
      <c r="N199" s="139" t="str">
        <f t="shared" ca="1" si="32"/>
        <v/>
      </c>
      <c r="O199" s="139"/>
      <c r="P199" s="140"/>
      <c r="Q199" s="140"/>
      <c r="R199" s="140"/>
      <c r="S199" s="140"/>
      <c r="T199" s="140"/>
      <c r="U199" s="141">
        <f t="shared" si="33"/>
        <v>0</v>
      </c>
    </row>
    <row r="200" ht="15" hidden="1" customHeight="1">
      <c r="A200" s="144"/>
      <c r="B200" s="134">
        <v>60</v>
      </c>
      <c r="C200" s="135" t="str">
        <f t="shared" ref="C200:C263" ca="1" si="34">IF(INDIRECT($E200&amp;"!B"&amp;$B200)=0,"",INDIRECT($E200&amp;"!B"&amp;$B200))</f>
        <v>8.7</v>
      </c>
      <c r="D200" s="135" t="str">
        <f t="shared" ref="D200:D263" ca="1" si="35">IF(INDIRECT($E200&amp;"!F"&amp;$B200)=0,"",INDIRECT($E200&amp;"!F"&amp;$B200))</f>
        <v>na</v>
      </c>
      <c r="E200" s="135" t="s">
        <v>30</v>
      </c>
      <c r="F200" s="136" t="str">
        <f t="shared" ref="F200:F263" ca="1" si="36">HYPERLINK(INDIRECT($E200&amp;"!C3"))</f>
        <v>https://elections.larochelle.fr/</v>
      </c>
      <c r="G200" s="135" t="str">
        <f t="shared" ref="G200:G263" ca="1" si="37">IF(INDIRECT($E200&amp;"!C"&amp;$B200)=0,"",INDIRECT($E200&amp;"!C"&amp;$B200))</f>
        <v>AA</v>
      </c>
      <c r="H200" s="135" t="str">
        <f t="shared" ref="H200:H263" ca="1" si="38">IF(INDIRECT($E200&amp;"!D"&amp;$B200)=0,"",INDIRECT($E200&amp;"!D"&amp;$B200))</f>
        <v/>
      </c>
      <c r="I200" s="135" t="str">
        <f t="shared" ref="I200:I263" ca="1" si="39">IF(INDIRECT($E200&amp;"!H"&amp;$B200)=0,"",INDIRECT($E200&amp;"!H"&amp;$B200))</f>
        <v/>
      </c>
      <c r="J200" s="137" t="str">
        <f t="shared" ref="J200:J263" ca="1" si="40">IF(INDIRECT($E200&amp;"!I"&amp;$B200)=0,"",INDIRECT($E200&amp;"!I"&amp;$B200))</f>
        <v/>
      </c>
      <c r="K200" s="138" t="str">
        <f t="shared" ref="K200:K263" ca="1" si="41">IFERROR(VLOOKUP($J200,$W$1:$AA$4,(MATCH($I200,$X$5:$AA$5,0))+1,FALSE),"")</f>
        <v/>
      </c>
      <c r="L200" s="138"/>
      <c r="M200" s="138">
        <f t="shared" ref="M200:M263" ca="1" si="42">COUNTIFS($C$7:$C$431,$C200,$D$7:$D$431,"nc")</f>
        <v>0</v>
      </c>
      <c r="N200" s="139" t="str">
        <f t="shared" ref="N200:N263" ca="1" si="43">IF(INDIRECT($E200&amp;"!J"&amp;$B200)=0,"",INDIRECT($E200&amp;"!J"&amp;$B200))</f>
        <v/>
      </c>
      <c r="O200" s="139"/>
      <c r="P200" s="140"/>
      <c r="Q200" s="140"/>
      <c r="R200" s="140"/>
      <c r="S200" s="140"/>
      <c r="T200" s="140"/>
      <c r="U200" s="141">
        <f t="shared" ref="U200:U263" si="44">SUM($P200:$T200)</f>
        <v>0</v>
      </c>
    </row>
    <row r="201" ht="15" hidden="1" customHeight="1">
      <c r="A201" s="144"/>
      <c r="B201" s="134">
        <v>60</v>
      </c>
      <c r="C201" s="135" t="str">
        <f t="shared" ca="1" si="34"/>
        <v>8.7</v>
      </c>
      <c r="D201" s="135" t="str">
        <f t="shared" ca="1" si="35"/>
        <v>na</v>
      </c>
      <c r="E201" s="135" t="s">
        <v>33</v>
      </c>
      <c r="F201" s="136" t="str">
        <f t="shared" ca="1" si="36"/>
        <v>https://elections.larochelle.fr/resultats-2024-europeennes</v>
      </c>
      <c r="G201" s="135" t="str">
        <f t="shared" ca="1" si="37"/>
        <v>AA</v>
      </c>
      <c r="H201" s="135" t="str">
        <f t="shared" ca="1" si="38"/>
        <v/>
      </c>
      <c r="I201" s="135" t="str">
        <f t="shared" ca="1" si="39"/>
        <v/>
      </c>
      <c r="J201" s="137" t="str">
        <f t="shared" ca="1" si="40"/>
        <v/>
      </c>
      <c r="K201" s="138" t="str">
        <f t="shared" ca="1" si="41"/>
        <v/>
      </c>
      <c r="L201" s="138"/>
      <c r="M201" s="138">
        <f t="shared" ca="1" si="42"/>
        <v>0</v>
      </c>
      <c r="N201" s="139" t="str">
        <f t="shared" ca="1" si="43"/>
        <v/>
      </c>
      <c r="O201" s="139"/>
      <c r="P201" s="140"/>
      <c r="Q201" s="140"/>
      <c r="R201" s="140"/>
      <c r="S201" s="140"/>
      <c r="T201" s="140"/>
      <c r="U201" s="141">
        <f t="shared" si="44"/>
        <v>0</v>
      </c>
    </row>
    <row r="202" ht="15" hidden="1" customHeight="1">
      <c r="A202" s="144"/>
      <c r="B202" s="134">
        <v>60</v>
      </c>
      <c r="C202" s="135" t="str">
        <f t="shared" ca="1" si="34"/>
        <v>8.7</v>
      </c>
      <c r="D202" s="135" t="str">
        <f t="shared" ca="1" si="35"/>
        <v>na</v>
      </c>
      <c r="E202" s="135" t="s">
        <v>36</v>
      </c>
      <c r="F202" s="136" t="str">
        <f t="shared" ca="1" si="36"/>
        <v>https://elections.larochelle.fr/mentions-legales</v>
      </c>
      <c r="G202" s="135" t="str">
        <f t="shared" ca="1" si="37"/>
        <v>AA</v>
      </c>
      <c r="H202" s="135" t="str">
        <f t="shared" ca="1" si="38"/>
        <v/>
      </c>
      <c r="I202" s="135" t="str">
        <f t="shared" ca="1" si="39"/>
        <v/>
      </c>
      <c r="J202" s="137" t="str">
        <f t="shared" ca="1" si="40"/>
        <v/>
      </c>
      <c r="K202" s="138" t="str">
        <f t="shared" ca="1" si="41"/>
        <v/>
      </c>
      <c r="L202" s="138"/>
      <c r="M202" s="138">
        <f t="shared" ca="1" si="42"/>
        <v>0</v>
      </c>
      <c r="N202" s="139" t="str">
        <f t="shared" ca="1" si="43"/>
        <v/>
      </c>
      <c r="O202" s="139"/>
      <c r="P202" s="140"/>
      <c r="Q202" s="140"/>
      <c r="R202" s="140"/>
      <c r="S202" s="140"/>
      <c r="T202" s="140"/>
      <c r="U202" s="141">
        <f t="shared" si="44"/>
        <v>0</v>
      </c>
    </row>
    <row r="203" ht="15" hidden="1" customHeight="1">
      <c r="A203" s="144"/>
      <c r="B203" s="134">
        <v>60</v>
      </c>
      <c r="C203" s="135" t="str">
        <f t="shared" ca="1" si="34"/>
        <v>8.7</v>
      </c>
      <c r="D203" s="135" t="str">
        <f t="shared" ca="1" si="35"/>
        <v>na</v>
      </c>
      <c r="E203" s="135" t="s">
        <v>39</v>
      </c>
      <c r="F203" s="136" t="str">
        <f t="shared" ca="1" si="36"/>
        <v>https://accessibilite.larochelle.fr/la-rochelle-elections/#conformity</v>
      </c>
      <c r="G203" s="135" t="str">
        <f t="shared" ca="1" si="37"/>
        <v>AA</v>
      </c>
      <c r="H203" s="135" t="str">
        <f t="shared" ca="1" si="38"/>
        <v/>
      </c>
      <c r="I203" s="135" t="str">
        <f t="shared" ca="1" si="39"/>
        <v/>
      </c>
      <c r="J203" s="137" t="str">
        <f t="shared" ca="1" si="40"/>
        <v/>
      </c>
      <c r="K203" s="138" t="str">
        <f t="shared" ca="1" si="41"/>
        <v/>
      </c>
      <c r="L203" s="138"/>
      <c r="M203" s="138">
        <f t="shared" ca="1" si="42"/>
        <v>0</v>
      </c>
      <c r="N203" s="139" t="str">
        <f t="shared" ca="1" si="43"/>
        <v/>
      </c>
      <c r="O203" s="139"/>
      <c r="P203" s="140"/>
      <c r="Q203" s="140"/>
      <c r="R203" s="140"/>
      <c r="S203" s="140"/>
      <c r="T203" s="140"/>
      <c r="U203" s="141">
        <f t="shared" si="44"/>
        <v>0</v>
      </c>
    </row>
    <row r="204" ht="15" hidden="1" customHeight="1">
      <c r="A204" s="144"/>
      <c r="B204" s="134">
        <v>61</v>
      </c>
      <c r="C204" s="135" t="str">
        <f t="shared" ca="1" si="34"/>
        <v>8.8</v>
      </c>
      <c r="D204" s="135" t="str">
        <f t="shared" ca="1" si="35"/>
        <v>na</v>
      </c>
      <c r="E204" s="135" t="s">
        <v>30</v>
      </c>
      <c r="F204" s="136" t="str">
        <f t="shared" ca="1" si="36"/>
        <v>https://elections.larochelle.fr/</v>
      </c>
      <c r="G204" s="135" t="str">
        <f t="shared" ca="1" si="37"/>
        <v>AA</v>
      </c>
      <c r="H204" s="135" t="str">
        <f t="shared" ca="1" si="38"/>
        <v/>
      </c>
      <c r="I204" s="135" t="str">
        <f t="shared" ca="1" si="39"/>
        <v/>
      </c>
      <c r="J204" s="137" t="str">
        <f t="shared" ca="1" si="40"/>
        <v/>
      </c>
      <c r="K204" s="138" t="str">
        <f t="shared" ca="1" si="41"/>
        <v/>
      </c>
      <c r="L204" s="138"/>
      <c r="M204" s="138">
        <f t="shared" ca="1" si="42"/>
        <v>0</v>
      </c>
      <c r="N204" s="139" t="str">
        <f t="shared" ca="1" si="43"/>
        <v/>
      </c>
      <c r="O204" s="139"/>
      <c r="P204" s="140"/>
      <c r="Q204" s="140"/>
      <c r="R204" s="140"/>
      <c r="S204" s="140"/>
      <c r="T204" s="140"/>
      <c r="U204" s="141">
        <f t="shared" si="44"/>
        <v>0</v>
      </c>
    </row>
    <row r="205" ht="15" hidden="1" customHeight="1">
      <c r="A205" s="144"/>
      <c r="B205" s="134">
        <v>61</v>
      </c>
      <c r="C205" s="135" t="str">
        <f t="shared" ca="1" si="34"/>
        <v>8.8</v>
      </c>
      <c r="D205" s="135" t="str">
        <f t="shared" ca="1" si="35"/>
        <v>na</v>
      </c>
      <c r="E205" s="135" t="s">
        <v>33</v>
      </c>
      <c r="F205" s="136" t="str">
        <f t="shared" ca="1" si="36"/>
        <v>https://elections.larochelle.fr/resultats-2024-europeennes</v>
      </c>
      <c r="G205" s="135" t="str">
        <f t="shared" ca="1" si="37"/>
        <v>AA</v>
      </c>
      <c r="H205" s="135" t="str">
        <f t="shared" ca="1" si="38"/>
        <v/>
      </c>
      <c r="I205" s="135" t="str">
        <f t="shared" ca="1" si="39"/>
        <v/>
      </c>
      <c r="J205" s="137" t="str">
        <f t="shared" ca="1" si="40"/>
        <v/>
      </c>
      <c r="K205" s="138" t="str">
        <f t="shared" ca="1" si="41"/>
        <v/>
      </c>
      <c r="L205" s="138"/>
      <c r="M205" s="138">
        <f t="shared" ca="1" si="42"/>
        <v>0</v>
      </c>
      <c r="N205" s="139" t="str">
        <f t="shared" ca="1" si="43"/>
        <v/>
      </c>
      <c r="O205" s="139"/>
      <c r="P205" s="140"/>
      <c r="Q205" s="140"/>
      <c r="R205" s="140"/>
      <c r="S205" s="140"/>
      <c r="T205" s="140"/>
      <c r="U205" s="141">
        <f t="shared" si="44"/>
        <v>0</v>
      </c>
    </row>
    <row r="206" ht="15" hidden="1" customHeight="1">
      <c r="A206" s="144"/>
      <c r="B206" s="134">
        <v>61</v>
      </c>
      <c r="C206" s="135" t="str">
        <f t="shared" ca="1" si="34"/>
        <v>8.8</v>
      </c>
      <c r="D206" s="135" t="str">
        <f t="shared" ca="1" si="35"/>
        <v>na</v>
      </c>
      <c r="E206" s="135" t="s">
        <v>36</v>
      </c>
      <c r="F206" s="136" t="str">
        <f t="shared" ca="1" si="36"/>
        <v>https://elections.larochelle.fr/mentions-legales</v>
      </c>
      <c r="G206" s="135" t="str">
        <f t="shared" ca="1" si="37"/>
        <v>AA</v>
      </c>
      <c r="H206" s="135" t="str">
        <f t="shared" ca="1" si="38"/>
        <v/>
      </c>
      <c r="I206" s="135" t="str">
        <f t="shared" ca="1" si="39"/>
        <v/>
      </c>
      <c r="J206" s="137" t="str">
        <f t="shared" ca="1" si="40"/>
        <v/>
      </c>
      <c r="K206" s="138" t="str">
        <f t="shared" ca="1" si="41"/>
        <v/>
      </c>
      <c r="L206" s="138"/>
      <c r="M206" s="138">
        <f t="shared" ca="1" si="42"/>
        <v>0</v>
      </c>
      <c r="N206" s="139" t="str">
        <f t="shared" ca="1" si="43"/>
        <v/>
      </c>
      <c r="O206" s="139"/>
      <c r="P206" s="140"/>
      <c r="Q206" s="140"/>
      <c r="R206" s="140"/>
      <c r="S206" s="140"/>
      <c r="T206" s="140"/>
      <c r="U206" s="141">
        <f t="shared" si="44"/>
        <v>0</v>
      </c>
    </row>
    <row r="207" ht="15" hidden="1" customHeight="1">
      <c r="A207" s="144"/>
      <c r="B207" s="134">
        <v>61</v>
      </c>
      <c r="C207" s="135" t="str">
        <f t="shared" ca="1" si="34"/>
        <v>8.8</v>
      </c>
      <c r="D207" s="135" t="str">
        <f t="shared" ca="1" si="35"/>
        <v>na</v>
      </c>
      <c r="E207" s="135" t="s">
        <v>39</v>
      </c>
      <c r="F207" s="136" t="str">
        <f t="shared" ca="1" si="36"/>
        <v>https://accessibilite.larochelle.fr/la-rochelle-elections/#conformity</v>
      </c>
      <c r="G207" s="135" t="str">
        <f t="shared" ca="1" si="37"/>
        <v>AA</v>
      </c>
      <c r="H207" s="135" t="str">
        <f t="shared" ca="1" si="38"/>
        <v/>
      </c>
      <c r="I207" s="135" t="str">
        <f t="shared" ca="1" si="39"/>
        <v/>
      </c>
      <c r="J207" s="137" t="str">
        <f t="shared" ca="1" si="40"/>
        <v/>
      </c>
      <c r="K207" s="138" t="str">
        <f t="shared" ca="1" si="41"/>
        <v/>
      </c>
      <c r="L207" s="138"/>
      <c r="M207" s="138">
        <f t="shared" ca="1" si="42"/>
        <v>0</v>
      </c>
      <c r="N207" s="139" t="str">
        <f t="shared" ca="1" si="43"/>
        <v/>
      </c>
      <c r="O207" s="139"/>
      <c r="P207" s="140"/>
      <c r="Q207" s="140"/>
      <c r="R207" s="140"/>
      <c r="S207" s="140"/>
      <c r="T207" s="140"/>
      <c r="U207" s="141">
        <f t="shared" si="44"/>
        <v>0</v>
      </c>
    </row>
    <row r="208" ht="15" hidden="1" customHeight="1">
      <c r="A208" s="144"/>
      <c r="B208" s="134">
        <v>62</v>
      </c>
      <c r="C208" s="135" t="str">
        <f t="shared" ca="1" si="34"/>
        <v>8.9</v>
      </c>
      <c r="D208" s="135" t="str">
        <f t="shared" ca="1" si="35"/>
        <v>c</v>
      </c>
      <c r="E208" s="135" t="s">
        <v>30</v>
      </c>
      <c r="F208" s="136" t="str">
        <f t="shared" ca="1" si="36"/>
        <v>https://elections.larochelle.fr/</v>
      </c>
      <c r="G208" s="135" t="str">
        <f t="shared" ca="1" si="37"/>
        <v>A</v>
      </c>
      <c r="H208" s="135" t="str">
        <f t="shared" ca="1" si="38"/>
        <v/>
      </c>
      <c r="I208" s="135" t="str">
        <f t="shared" ca="1" si="39"/>
        <v/>
      </c>
      <c r="J208" s="137" t="str">
        <f t="shared" ca="1" si="40"/>
        <v/>
      </c>
      <c r="K208" s="138" t="str">
        <f t="shared" ca="1" si="41"/>
        <v/>
      </c>
      <c r="L208" s="138"/>
      <c r="M208" s="138">
        <f t="shared" ca="1" si="42"/>
        <v>0</v>
      </c>
      <c r="N208" s="139" t="str">
        <f t="shared" ca="1" si="43"/>
        <v/>
      </c>
      <c r="O208" s="139"/>
      <c r="P208" s="140"/>
      <c r="Q208" s="140"/>
      <c r="R208" s="140"/>
      <c r="S208" s="140"/>
      <c r="T208" s="140"/>
      <c r="U208" s="141">
        <f t="shared" si="44"/>
        <v>0</v>
      </c>
    </row>
    <row r="209" ht="15" hidden="1" customHeight="1">
      <c r="A209" s="144"/>
      <c r="B209" s="134">
        <v>62</v>
      </c>
      <c r="C209" s="135" t="str">
        <f t="shared" ca="1" si="34"/>
        <v>8.9</v>
      </c>
      <c r="D209" s="135" t="str">
        <f t="shared" ca="1" si="35"/>
        <v>c</v>
      </c>
      <c r="E209" s="135" t="s">
        <v>33</v>
      </c>
      <c r="F209" s="136" t="str">
        <f t="shared" ca="1" si="36"/>
        <v>https://elections.larochelle.fr/resultats-2024-europeennes</v>
      </c>
      <c r="G209" s="135" t="str">
        <f t="shared" ca="1" si="37"/>
        <v>A</v>
      </c>
      <c r="H209" s="135" t="str">
        <f t="shared" ca="1" si="38"/>
        <v/>
      </c>
      <c r="I209" s="135" t="str">
        <f t="shared" ca="1" si="39"/>
        <v/>
      </c>
      <c r="J209" s="137" t="str">
        <f t="shared" ca="1" si="40"/>
        <v/>
      </c>
      <c r="K209" s="138" t="str">
        <f t="shared" ca="1" si="41"/>
        <v/>
      </c>
      <c r="L209" s="138"/>
      <c r="M209" s="138">
        <f t="shared" ca="1" si="42"/>
        <v>0</v>
      </c>
      <c r="N209" s="139" t="str">
        <f t="shared" ca="1" si="43"/>
        <v/>
      </c>
      <c r="O209" s="139"/>
      <c r="P209" s="140"/>
      <c r="Q209" s="140"/>
      <c r="R209" s="140"/>
      <c r="S209" s="140"/>
      <c r="T209" s="140"/>
      <c r="U209" s="141">
        <f t="shared" si="44"/>
        <v>0</v>
      </c>
    </row>
    <row r="210" ht="15" hidden="1" customHeight="1">
      <c r="A210" s="144"/>
      <c r="B210" s="134">
        <v>62</v>
      </c>
      <c r="C210" s="135" t="str">
        <f t="shared" ca="1" si="34"/>
        <v>8.9</v>
      </c>
      <c r="D210" s="135" t="str">
        <f t="shared" ca="1" si="35"/>
        <v>c</v>
      </c>
      <c r="E210" s="135" t="s">
        <v>36</v>
      </c>
      <c r="F210" s="136" t="str">
        <f t="shared" ca="1" si="36"/>
        <v>https://elections.larochelle.fr/mentions-legales</v>
      </c>
      <c r="G210" s="135" t="str">
        <f t="shared" ca="1" si="37"/>
        <v>A</v>
      </c>
      <c r="H210" s="135" t="str">
        <f t="shared" ca="1" si="38"/>
        <v/>
      </c>
      <c r="I210" s="135" t="str">
        <f t="shared" ca="1" si="39"/>
        <v/>
      </c>
      <c r="J210" s="137" t="str">
        <f t="shared" ca="1" si="40"/>
        <v/>
      </c>
      <c r="K210" s="138" t="str">
        <f t="shared" ca="1" si="41"/>
        <v/>
      </c>
      <c r="L210" s="138"/>
      <c r="M210" s="138">
        <f t="shared" ca="1" si="42"/>
        <v>0</v>
      </c>
      <c r="N210" s="139" t="str">
        <f t="shared" ca="1" si="43"/>
        <v/>
      </c>
      <c r="O210" s="139"/>
      <c r="P210" s="140"/>
      <c r="Q210" s="140"/>
      <c r="R210" s="140"/>
      <c r="S210" s="140"/>
      <c r="T210" s="140"/>
      <c r="U210" s="141">
        <f t="shared" si="44"/>
        <v>0</v>
      </c>
    </row>
    <row r="211" ht="15" hidden="1" customHeight="1">
      <c r="A211" s="144"/>
      <c r="B211" s="134">
        <v>62</v>
      </c>
      <c r="C211" s="135" t="str">
        <f t="shared" ca="1" si="34"/>
        <v>8.9</v>
      </c>
      <c r="D211" s="135" t="str">
        <f t="shared" ca="1" si="35"/>
        <v>c</v>
      </c>
      <c r="E211" s="135" t="s">
        <v>39</v>
      </c>
      <c r="F211" s="136" t="str">
        <f t="shared" ca="1" si="36"/>
        <v>https://accessibilite.larochelle.fr/la-rochelle-elections/#conformity</v>
      </c>
      <c r="G211" s="135" t="str">
        <f t="shared" ca="1" si="37"/>
        <v>A</v>
      </c>
      <c r="H211" s="135" t="str">
        <f t="shared" ca="1" si="38"/>
        <v/>
      </c>
      <c r="I211" s="135" t="str">
        <f t="shared" ca="1" si="39"/>
        <v/>
      </c>
      <c r="J211" s="137" t="str">
        <f t="shared" ca="1" si="40"/>
        <v/>
      </c>
      <c r="K211" s="138" t="str">
        <f t="shared" ca="1" si="41"/>
        <v/>
      </c>
      <c r="L211" s="138"/>
      <c r="M211" s="138">
        <f t="shared" ca="1" si="42"/>
        <v>0</v>
      </c>
      <c r="N211" s="139" t="str">
        <f t="shared" ca="1" si="43"/>
        <v/>
      </c>
      <c r="O211" s="139"/>
      <c r="P211" s="140"/>
      <c r="Q211" s="140"/>
      <c r="R211" s="140"/>
      <c r="S211" s="140"/>
      <c r="T211" s="140"/>
      <c r="U211" s="141">
        <f t="shared" si="44"/>
        <v>0</v>
      </c>
    </row>
    <row r="212" ht="15" hidden="1" customHeight="1">
      <c r="A212" s="144"/>
      <c r="B212" s="134">
        <v>63</v>
      </c>
      <c r="C212" s="135" t="str">
        <f t="shared" ca="1" si="34"/>
        <v>8.10</v>
      </c>
      <c r="D212" s="135" t="str">
        <f t="shared" ca="1" si="35"/>
        <v>na</v>
      </c>
      <c r="E212" s="135" t="s">
        <v>30</v>
      </c>
      <c r="F212" s="136" t="str">
        <f t="shared" ca="1" si="36"/>
        <v>https://elections.larochelle.fr/</v>
      </c>
      <c r="G212" s="135" t="str">
        <f t="shared" ca="1" si="37"/>
        <v>A</v>
      </c>
      <c r="H212" s="135" t="str">
        <f t="shared" ca="1" si="38"/>
        <v/>
      </c>
      <c r="I212" s="135" t="str">
        <f t="shared" ca="1" si="39"/>
        <v/>
      </c>
      <c r="J212" s="137" t="str">
        <f t="shared" ca="1" si="40"/>
        <v/>
      </c>
      <c r="K212" s="138" t="str">
        <f t="shared" ca="1" si="41"/>
        <v/>
      </c>
      <c r="L212" s="138"/>
      <c r="M212" s="138">
        <f t="shared" ca="1" si="42"/>
        <v>0</v>
      </c>
      <c r="N212" s="139" t="str">
        <f t="shared" ca="1" si="43"/>
        <v/>
      </c>
      <c r="O212" s="139"/>
      <c r="P212" s="140"/>
      <c r="Q212" s="140"/>
      <c r="R212" s="140"/>
      <c r="S212" s="140"/>
      <c r="T212" s="140"/>
      <c r="U212" s="141">
        <f t="shared" si="44"/>
        <v>0</v>
      </c>
    </row>
    <row r="213" ht="15" hidden="1" customHeight="1">
      <c r="A213" s="144"/>
      <c r="B213" s="134">
        <v>63</v>
      </c>
      <c r="C213" s="135" t="str">
        <f t="shared" ca="1" si="34"/>
        <v>8.10</v>
      </c>
      <c r="D213" s="135" t="str">
        <f t="shared" ca="1" si="35"/>
        <v>na</v>
      </c>
      <c r="E213" s="135" t="s">
        <v>33</v>
      </c>
      <c r="F213" s="136" t="str">
        <f t="shared" ca="1" si="36"/>
        <v>https://elections.larochelle.fr/resultats-2024-europeennes</v>
      </c>
      <c r="G213" s="135" t="str">
        <f t="shared" ca="1" si="37"/>
        <v>A</v>
      </c>
      <c r="H213" s="135" t="str">
        <f t="shared" ca="1" si="38"/>
        <v/>
      </c>
      <c r="I213" s="135" t="str">
        <f t="shared" ca="1" si="39"/>
        <v/>
      </c>
      <c r="J213" s="137" t="str">
        <f t="shared" ca="1" si="40"/>
        <v/>
      </c>
      <c r="K213" s="138" t="str">
        <f t="shared" ca="1" si="41"/>
        <v/>
      </c>
      <c r="L213" s="138"/>
      <c r="M213" s="138">
        <f t="shared" ca="1" si="42"/>
        <v>0</v>
      </c>
      <c r="N213" s="139" t="str">
        <f t="shared" ca="1" si="43"/>
        <v/>
      </c>
      <c r="O213" s="139"/>
      <c r="P213" s="140"/>
      <c r="Q213" s="140"/>
      <c r="R213" s="140"/>
      <c r="S213" s="140"/>
      <c r="T213" s="140"/>
      <c r="U213" s="141">
        <f t="shared" si="44"/>
        <v>0</v>
      </c>
    </row>
    <row r="214" ht="15" hidden="1" customHeight="1">
      <c r="A214" s="144"/>
      <c r="B214" s="134">
        <v>63</v>
      </c>
      <c r="C214" s="135" t="str">
        <f t="shared" ca="1" si="34"/>
        <v>8.10</v>
      </c>
      <c r="D214" s="135" t="str">
        <f t="shared" ca="1" si="35"/>
        <v>na</v>
      </c>
      <c r="E214" s="135" t="s">
        <v>36</v>
      </c>
      <c r="F214" s="136" t="str">
        <f t="shared" ca="1" si="36"/>
        <v>https://elections.larochelle.fr/mentions-legales</v>
      </c>
      <c r="G214" s="135" t="str">
        <f t="shared" ca="1" si="37"/>
        <v>A</v>
      </c>
      <c r="H214" s="135" t="str">
        <f t="shared" ca="1" si="38"/>
        <v/>
      </c>
      <c r="I214" s="135" t="str">
        <f t="shared" ca="1" si="39"/>
        <v/>
      </c>
      <c r="J214" s="137" t="str">
        <f t="shared" ca="1" si="40"/>
        <v/>
      </c>
      <c r="K214" s="138" t="str">
        <f t="shared" ca="1" si="41"/>
        <v/>
      </c>
      <c r="L214" s="138"/>
      <c r="M214" s="138">
        <f t="shared" ca="1" si="42"/>
        <v>0</v>
      </c>
      <c r="N214" s="139" t="str">
        <f t="shared" ca="1" si="43"/>
        <v/>
      </c>
      <c r="O214" s="139"/>
      <c r="P214" s="140"/>
      <c r="Q214" s="140"/>
      <c r="R214" s="140"/>
      <c r="S214" s="140"/>
      <c r="T214" s="140"/>
      <c r="U214" s="141">
        <f t="shared" si="44"/>
        <v>0</v>
      </c>
    </row>
    <row r="215" ht="15" hidden="1" customHeight="1">
      <c r="A215" s="144"/>
      <c r="B215" s="134">
        <v>63</v>
      </c>
      <c r="C215" s="135" t="str">
        <f t="shared" ca="1" si="34"/>
        <v>8.10</v>
      </c>
      <c r="D215" s="135" t="str">
        <f t="shared" ca="1" si="35"/>
        <v>na</v>
      </c>
      <c r="E215" s="135" t="s">
        <v>39</v>
      </c>
      <c r="F215" s="136" t="str">
        <f t="shared" ca="1" si="36"/>
        <v>https://accessibilite.larochelle.fr/la-rochelle-elections/#conformity</v>
      </c>
      <c r="G215" s="135" t="str">
        <f t="shared" ca="1" si="37"/>
        <v>A</v>
      </c>
      <c r="H215" s="135" t="str">
        <f t="shared" ca="1" si="38"/>
        <v/>
      </c>
      <c r="I215" s="135" t="str">
        <f t="shared" ca="1" si="39"/>
        <v/>
      </c>
      <c r="J215" s="137" t="str">
        <f t="shared" ca="1" si="40"/>
        <v/>
      </c>
      <c r="K215" s="138" t="str">
        <f t="shared" ca="1" si="41"/>
        <v/>
      </c>
      <c r="L215" s="138"/>
      <c r="M215" s="138">
        <f t="shared" ca="1" si="42"/>
        <v>0</v>
      </c>
      <c r="N215" s="139" t="str">
        <f t="shared" ca="1" si="43"/>
        <v/>
      </c>
      <c r="O215" s="139"/>
      <c r="P215" s="140"/>
      <c r="Q215" s="140"/>
      <c r="R215" s="140"/>
      <c r="S215" s="140"/>
      <c r="T215" s="140"/>
      <c r="U215" s="141">
        <f t="shared" si="44"/>
        <v>0</v>
      </c>
    </row>
    <row r="216" ht="15" hidden="1" customHeight="1">
      <c r="A216" s="144" t="s">
        <v>93</v>
      </c>
      <c r="B216" s="134">
        <v>64</v>
      </c>
      <c r="C216" s="135" t="str">
        <f t="shared" ca="1" si="34"/>
        <v>9.1</v>
      </c>
      <c r="D216" s="135" t="str">
        <f t="shared" ca="1" si="35"/>
        <v>c</v>
      </c>
      <c r="E216" s="135" t="s">
        <v>30</v>
      </c>
      <c r="F216" s="136" t="str">
        <f t="shared" ca="1" si="36"/>
        <v>https://elections.larochelle.fr/</v>
      </c>
      <c r="G216" s="135" t="str">
        <f t="shared" ca="1" si="37"/>
        <v>A</v>
      </c>
      <c r="H216" s="135" t="str">
        <f t="shared" ca="1" si="38"/>
        <v>x</v>
      </c>
      <c r="I216" s="135" t="str">
        <f t="shared" ca="1" si="39"/>
        <v/>
      </c>
      <c r="J216" s="137" t="str">
        <f t="shared" ca="1" si="40"/>
        <v/>
      </c>
      <c r="K216" s="138" t="str">
        <f t="shared" ca="1" si="41"/>
        <v/>
      </c>
      <c r="L216" s="138"/>
      <c r="M216" s="138">
        <f t="shared" ca="1" si="42"/>
        <v>0</v>
      </c>
      <c r="N216" s="139" t="str">
        <f t="shared" ca="1" si="43"/>
        <v/>
      </c>
      <c r="O216" s="139"/>
      <c r="P216" s="140"/>
      <c r="Q216" s="140"/>
      <c r="R216" s="140"/>
      <c r="S216" s="140"/>
      <c r="T216" s="140"/>
      <c r="U216" s="141">
        <f t="shared" si="44"/>
        <v>0</v>
      </c>
    </row>
    <row r="217" ht="25.199999999999999">
      <c r="A217" s="144"/>
      <c r="B217" s="134">
        <v>64</v>
      </c>
      <c r="C217" s="135" t="str">
        <f t="shared" ca="1" si="34"/>
        <v>9.1</v>
      </c>
      <c r="D217" s="135" t="str">
        <f t="shared" ca="1" si="35"/>
        <v>c</v>
      </c>
      <c r="E217" s="135" t="s">
        <v>33</v>
      </c>
      <c r="F217" s="136" t="str">
        <f t="shared" ca="1" si="36"/>
        <v>https://elections.larochelle.fr/resultats-2024-europeennes</v>
      </c>
      <c r="G217" s="135" t="str">
        <f t="shared" ca="1" si="37"/>
        <v>A</v>
      </c>
      <c r="H217" s="135" t="str">
        <f t="shared" ca="1" si="38"/>
        <v>x</v>
      </c>
      <c r="I217" s="135" t="str">
        <f t="shared" ca="1" si="39"/>
        <v>Mineure</v>
      </c>
      <c r="J217" s="137" t="str">
        <f t="shared" ca="1" si="40"/>
        <v xml:space="preserve">Une seule fois dans la page</v>
      </c>
      <c r="K217" s="138">
        <f t="shared" ca="1" si="41"/>
        <v>4</v>
      </c>
      <c r="L217" s="138"/>
      <c r="M217" s="138">
        <f t="shared" ca="1" si="42"/>
        <v>0</v>
      </c>
      <c r="N217" s="139" t="str">
        <f t="shared" ca="1" si="43"/>
        <v xml:space="preserve">"Chercher un bureau de vote" devrait être structurer par un titre &lt;hx&gt;</v>
      </c>
      <c r="O217" s="139"/>
      <c r="P217" s="140"/>
      <c r="Q217" s="140"/>
      <c r="R217" s="140"/>
      <c r="S217" s="140"/>
      <c r="T217" s="140"/>
      <c r="U217" s="141">
        <f t="shared" si="44"/>
        <v>0</v>
      </c>
    </row>
    <row r="218" ht="15" hidden="1" customHeight="1">
      <c r="A218" s="144"/>
      <c r="B218" s="134">
        <v>64</v>
      </c>
      <c r="C218" s="135" t="str">
        <f t="shared" ca="1" si="34"/>
        <v>9.1</v>
      </c>
      <c r="D218" s="135" t="str">
        <f t="shared" ca="1" si="35"/>
        <v>c</v>
      </c>
      <c r="E218" s="135" t="s">
        <v>36</v>
      </c>
      <c r="F218" s="136" t="str">
        <f t="shared" ca="1" si="36"/>
        <v>https://elections.larochelle.fr/mentions-legales</v>
      </c>
      <c r="G218" s="135" t="str">
        <f t="shared" ca="1" si="37"/>
        <v>A</v>
      </c>
      <c r="H218" s="135" t="str">
        <f t="shared" ca="1" si="38"/>
        <v>x</v>
      </c>
      <c r="I218" s="135" t="str">
        <f t="shared" ca="1" si="39"/>
        <v/>
      </c>
      <c r="J218" s="137" t="str">
        <f t="shared" ca="1" si="40"/>
        <v/>
      </c>
      <c r="K218" s="138" t="str">
        <f t="shared" ca="1" si="41"/>
        <v/>
      </c>
      <c r="L218" s="138"/>
      <c r="M218" s="138">
        <f t="shared" ca="1" si="42"/>
        <v>0</v>
      </c>
      <c r="N218" s="139" t="str">
        <f t="shared" ca="1" si="43"/>
        <v/>
      </c>
      <c r="O218" s="139"/>
      <c r="P218" s="140"/>
      <c r="Q218" s="140"/>
      <c r="R218" s="140"/>
      <c r="S218" s="140"/>
      <c r="T218" s="140"/>
      <c r="U218" s="141">
        <f t="shared" si="44"/>
        <v>0</v>
      </c>
    </row>
    <row r="219" ht="15" hidden="1" customHeight="1">
      <c r="A219" s="144"/>
      <c r="B219" s="134">
        <v>64</v>
      </c>
      <c r="C219" s="135" t="str">
        <f t="shared" ca="1" si="34"/>
        <v>9.1</v>
      </c>
      <c r="D219" s="135" t="str">
        <f t="shared" ca="1" si="35"/>
        <v>c</v>
      </c>
      <c r="E219" s="135" t="s">
        <v>39</v>
      </c>
      <c r="F219" s="136" t="str">
        <f t="shared" ca="1" si="36"/>
        <v>https://accessibilite.larochelle.fr/la-rochelle-elections/#conformity</v>
      </c>
      <c r="G219" s="135" t="str">
        <f t="shared" ca="1" si="37"/>
        <v>A</v>
      </c>
      <c r="H219" s="135" t="str">
        <f t="shared" ca="1" si="38"/>
        <v>x</v>
      </c>
      <c r="I219" s="135" t="str">
        <f t="shared" ca="1" si="39"/>
        <v/>
      </c>
      <c r="J219" s="137" t="str">
        <f t="shared" ca="1" si="40"/>
        <v/>
      </c>
      <c r="K219" s="138" t="str">
        <f t="shared" ca="1" si="41"/>
        <v/>
      </c>
      <c r="L219" s="138"/>
      <c r="M219" s="138">
        <f t="shared" ca="1" si="42"/>
        <v>0</v>
      </c>
      <c r="N219" s="139" t="str">
        <f t="shared" ca="1" si="43"/>
        <v/>
      </c>
      <c r="O219" s="139"/>
      <c r="P219" s="140"/>
      <c r="Q219" s="140"/>
      <c r="R219" s="140"/>
      <c r="S219" s="140"/>
      <c r="T219" s="140"/>
      <c r="U219" s="141">
        <f t="shared" si="44"/>
        <v>0</v>
      </c>
    </row>
    <row r="220" ht="15" hidden="1" customHeight="1">
      <c r="A220" s="144"/>
      <c r="B220" s="134">
        <v>65</v>
      </c>
      <c r="C220" s="135" t="str">
        <f t="shared" ca="1" si="34"/>
        <v>9.2</v>
      </c>
      <c r="D220" s="135" t="str">
        <f t="shared" ca="1" si="35"/>
        <v>c</v>
      </c>
      <c r="E220" s="135" t="s">
        <v>30</v>
      </c>
      <c r="F220" s="136" t="str">
        <f t="shared" ca="1" si="36"/>
        <v>https://elections.larochelle.fr/</v>
      </c>
      <c r="G220" s="135" t="str">
        <f t="shared" ca="1" si="37"/>
        <v>A</v>
      </c>
      <c r="H220" s="135" t="str">
        <f t="shared" ca="1" si="38"/>
        <v/>
      </c>
      <c r="I220" s="135" t="str">
        <f t="shared" ca="1" si="39"/>
        <v/>
      </c>
      <c r="J220" s="137" t="str">
        <f t="shared" ca="1" si="40"/>
        <v/>
      </c>
      <c r="K220" s="138" t="str">
        <f t="shared" ca="1" si="41"/>
        <v/>
      </c>
      <c r="L220" s="138"/>
      <c r="M220" s="138">
        <f t="shared" ca="1" si="42"/>
        <v>0</v>
      </c>
      <c r="N220" s="139" t="str">
        <f t="shared" ca="1" si="43"/>
        <v/>
      </c>
      <c r="O220" s="139"/>
      <c r="P220" s="140"/>
      <c r="Q220" s="140"/>
      <c r="R220" s="140"/>
      <c r="S220" s="140"/>
      <c r="T220" s="140"/>
      <c r="U220" s="141">
        <f t="shared" si="44"/>
        <v>0</v>
      </c>
    </row>
    <row r="221" ht="15" hidden="1" customHeight="1">
      <c r="A221" s="144"/>
      <c r="B221" s="134">
        <v>65</v>
      </c>
      <c r="C221" s="135" t="str">
        <f t="shared" ca="1" si="34"/>
        <v>9.2</v>
      </c>
      <c r="D221" s="135" t="str">
        <f t="shared" ca="1" si="35"/>
        <v>c</v>
      </c>
      <c r="E221" s="135" t="s">
        <v>33</v>
      </c>
      <c r="F221" s="136" t="str">
        <f t="shared" ca="1" si="36"/>
        <v>https://elections.larochelle.fr/resultats-2024-europeennes</v>
      </c>
      <c r="G221" s="135" t="str">
        <f t="shared" ca="1" si="37"/>
        <v>A</v>
      </c>
      <c r="H221" s="135" t="str">
        <f t="shared" ca="1" si="38"/>
        <v/>
      </c>
      <c r="I221" s="135" t="str">
        <f t="shared" ca="1" si="39"/>
        <v/>
      </c>
      <c r="J221" s="137" t="str">
        <f t="shared" ca="1" si="40"/>
        <v/>
      </c>
      <c r="K221" s="138" t="str">
        <f t="shared" ca="1" si="41"/>
        <v/>
      </c>
      <c r="L221" s="138"/>
      <c r="M221" s="138">
        <f t="shared" ca="1" si="42"/>
        <v>0</v>
      </c>
      <c r="N221" s="139" t="str">
        <f t="shared" ca="1" si="43"/>
        <v/>
      </c>
      <c r="O221" s="139"/>
      <c r="P221" s="140"/>
      <c r="Q221" s="140"/>
      <c r="R221" s="140"/>
      <c r="S221" s="140"/>
      <c r="T221" s="140"/>
      <c r="U221" s="141">
        <f t="shared" si="44"/>
        <v>0</v>
      </c>
    </row>
    <row r="222" ht="15" hidden="1" customHeight="1">
      <c r="A222" s="144"/>
      <c r="B222" s="134">
        <v>65</v>
      </c>
      <c r="C222" s="135" t="str">
        <f t="shared" ca="1" si="34"/>
        <v>9.2</v>
      </c>
      <c r="D222" s="135" t="str">
        <f t="shared" ca="1" si="35"/>
        <v>c</v>
      </c>
      <c r="E222" s="135" t="s">
        <v>36</v>
      </c>
      <c r="F222" s="136" t="str">
        <f t="shared" ca="1" si="36"/>
        <v>https://elections.larochelle.fr/mentions-legales</v>
      </c>
      <c r="G222" s="135" t="str">
        <f t="shared" ca="1" si="37"/>
        <v>A</v>
      </c>
      <c r="H222" s="135" t="str">
        <f t="shared" ca="1" si="38"/>
        <v/>
      </c>
      <c r="I222" s="135" t="str">
        <f t="shared" ca="1" si="39"/>
        <v/>
      </c>
      <c r="J222" s="137" t="str">
        <f t="shared" ca="1" si="40"/>
        <v/>
      </c>
      <c r="K222" s="138" t="str">
        <f t="shared" ca="1" si="41"/>
        <v/>
      </c>
      <c r="L222" s="138"/>
      <c r="M222" s="138">
        <f t="shared" ca="1" si="42"/>
        <v>0</v>
      </c>
      <c r="N222" s="139" t="str">
        <f t="shared" ca="1" si="43"/>
        <v/>
      </c>
      <c r="O222" s="139"/>
      <c r="P222" s="140"/>
      <c r="Q222" s="140"/>
      <c r="R222" s="140"/>
      <c r="S222" s="140"/>
      <c r="T222" s="140"/>
      <c r="U222" s="141">
        <f t="shared" si="44"/>
        <v>0</v>
      </c>
    </row>
    <row r="223" ht="15" hidden="1" customHeight="1">
      <c r="A223" s="144"/>
      <c r="B223" s="134">
        <v>65</v>
      </c>
      <c r="C223" s="135" t="str">
        <f t="shared" ca="1" si="34"/>
        <v>9.2</v>
      </c>
      <c r="D223" s="135" t="str">
        <f t="shared" ca="1" si="35"/>
        <v>c</v>
      </c>
      <c r="E223" s="135" t="s">
        <v>39</v>
      </c>
      <c r="F223" s="136" t="str">
        <f t="shared" ca="1" si="36"/>
        <v>https://accessibilite.larochelle.fr/la-rochelle-elections/#conformity</v>
      </c>
      <c r="G223" s="135" t="str">
        <f t="shared" ca="1" si="37"/>
        <v>A</v>
      </c>
      <c r="H223" s="135" t="str">
        <f t="shared" ca="1" si="38"/>
        <v/>
      </c>
      <c r="I223" s="135" t="str">
        <f t="shared" ca="1" si="39"/>
        <v/>
      </c>
      <c r="J223" s="137" t="str">
        <f t="shared" ca="1" si="40"/>
        <v/>
      </c>
      <c r="K223" s="138" t="str">
        <f t="shared" ca="1" si="41"/>
        <v/>
      </c>
      <c r="L223" s="138"/>
      <c r="M223" s="138">
        <f t="shared" ca="1" si="42"/>
        <v>0</v>
      </c>
      <c r="N223" s="139" t="str">
        <f t="shared" ca="1" si="43"/>
        <v/>
      </c>
      <c r="O223" s="139"/>
      <c r="P223" s="140"/>
      <c r="Q223" s="140"/>
      <c r="R223" s="140"/>
      <c r="S223" s="140"/>
      <c r="T223" s="140"/>
      <c r="U223" s="141">
        <f t="shared" si="44"/>
        <v>0</v>
      </c>
    </row>
    <row r="224" ht="15" hidden="1" customHeight="1">
      <c r="A224" s="144"/>
      <c r="B224" s="134">
        <v>66</v>
      </c>
      <c r="C224" s="135" t="str">
        <f t="shared" ca="1" si="34"/>
        <v>9.3</v>
      </c>
      <c r="D224" s="135" t="str">
        <f t="shared" ca="1" si="35"/>
        <v>c</v>
      </c>
      <c r="E224" s="135" t="s">
        <v>30</v>
      </c>
      <c r="F224" s="136" t="str">
        <f t="shared" ca="1" si="36"/>
        <v>https://elections.larochelle.fr/</v>
      </c>
      <c r="G224" s="135" t="str">
        <f t="shared" ca="1" si="37"/>
        <v>A</v>
      </c>
      <c r="H224" s="135" t="str">
        <f t="shared" ca="1" si="38"/>
        <v/>
      </c>
      <c r="I224" s="135" t="str">
        <f t="shared" ca="1" si="39"/>
        <v/>
      </c>
      <c r="J224" s="137" t="str">
        <f t="shared" ca="1" si="40"/>
        <v/>
      </c>
      <c r="K224" s="138" t="str">
        <f t="shared" ca="1" si="41"/>
        <v/>
      </c>
      <c r="L224" s="138"/>
      <c r="M224" s="138">
        <f t="shared" ca="1" si="42"/>
        <v>0</v>
      </c>
      <c r="N224" s="139" t="str">
        <f t="shared" ca="1" si="43"/>
        <v/>
      </c>
      <c r="O224" s="139"/>
      <c r="P224" s="140"/>
      <c r="Q224" s="140"/>
      <c r="R224" s="140"/>
      <c r="S224" s="140"/>
      <c r="T224" s="140"/>
      <c r="U224" s="141">
        <f t="shared" si="44"/>
        <v>0</v>
      </c>
    </row>
    <row r="225" ht="15" hidden="1" customHeight="1">
      <c r="A225" s="144"/>
      <c r="B225" s="134">
        <v>66</v>
      </c>
      <c r="C225" s="135" t="str">
        <f t="shared" ca="1" si="34"/>
        <v>9.3</v>
      </c>
      <c r="D225" s="135" t="str">
        <f t="shared" ca="1" si="35"/>
        <v>c</v>
      </c>
      <c r="E225" s="135" t="s">
        <v>33</v>
      </c>
      <c r="F225" s="136" t="str">
        <f t="shared" ca="1" si="36"/>
        <v>https://elections.larochelle.fr/resultats-2024-europeennes</v>
      </c>
      <c r="G225" s="135" t="str">
        <f t="shared" ca="1" si="37"/>
        <v>A</v>
      </c>
      <c r="H225" s="135" t="str">
        <f t="shared" ca="1" si="38"/>
        <v/>
      </c>
      <c r="I225" s="135" t="str">
        <f t="shared" ca="1" si="39"/>
        <v/>
      </c>
      <c r="J225" s="137" t="str">
        <f t="shared" ca="1" si="40"/>
        <v/>
      </c>
      <c r="K225" s="138" t="str">
        <f t="shared" ca="1" si="41"/>
        <v/>
      </c>
      <c r="L225" s="138"/>
      <c r="M225" s="138">
        <f t="shared" ca="1" si="42"/>
        <v>0</v>
      </c>
      <c r="N225" s="139" t="str">
        <f t="shared" ca="1" si="43"/>
        <v/>
      </c>
      <c r="O225" s="139"/>
      <c r="P225" s="140"/>
      <c r="Q225" s="140"/>
      <c r="R225" s="140"/>
      <c r="S225" s="140"/>
      <c r="T225" s="140"/>
      <c r="U225" s="141">
        <f t="shared" si="44"/>
        <v>0</v>
      </c>
    </row>
    <row r="226" ht="15" hidden="1" customHeight="1">
      <c r="A226" s="144"/>
      <c r="B226" s="134">
        <v>66</v>
      </c>
      <c r="C226" s="135" t="str">
        <f t="shared" ca="1" si="34"/>
        <v>9.3</v>
      </c>
      <c r="D226" s="135" t="str">
        <f t="shared" ca="1" si="35"/>
        <v>c</v>
      </c>
      <c r="E226" s="135" t="s">
        <v>36</v>
      </c>
      <c r="F226" s="136" t="str">
        <f t="shared" ca="1" si="36"/>
        <v>https://elections.larochelle.fr/mentions-legales</v>
      </c>
      <c r="G226" s="135" t="str">
        <f t="shared" ca="1" si="37"/>
        <v>A</v>
      </c>
      <c r="H226" s="135" t="str">
        <f t="shared" ca="1" si="38"/>
        <v/>
      </c>
      <c r="I226" s="135" t="str">
        <f t="shared" ca="1" si="39"/>
        <v/>
      </c>
      <c r="J226" s="137" t="str">
        <f t="shared" ca="1" si="40"/>
        <v/>
      </c>
      <c r="K226" s="138" t="str">
        <f t="shared" ca="1" si="41"/>
        <v/>
      </c>
      <c r="L226" s="138"/>
      <c r="M226" s="138">
        <f t="shared" ca="1" si="42"/>
        <v>0</v>
      </c>
      <c r="N226" s="139" t="str">
        <f t="shared" ca="1" si="43"/>
        <v/>
      </c>
      <c r="O226" s="139"/>
      <c r="P226" s="140"/>
      <c r="Q226" s="140"/>
      <c r="R226" s="140"/>
      <c r="S226" s="140"/>
      <c r="T226" s="140"/>
      <c r="U226" s="141">
        <f t="shared" si="44"/>
        <v>0</v>
      </c>
    </row>
    <row r="227" ht="15" hidden="1" customHeight="1">
      <c r="A227" s="144"/>
      <c r="B227" s="134">
        <v>66</v>
      </c>
      <c r="C227" s="135" t="str">
        <f t="shared" ca="1" si="34"/>
        <v>9.3</v>
      </c>
      <c r="D227" s="135" t="str">
        <f t="shared" ca="1" si="35"/>
        <v>c</v>
      </c>
      <c r="E227" s="135" t="s">
        <v>39</v>
      </c>
      <c r="F227" s="136" t="str">
        <f t="shared" ca="1" si="36"/>
        <v>https://accessibilite.larochelle.fr/la-rochelle-elections/#conformity</v>
      </c>
      <c r="G227" s="135" t="str">
        <f t="shared" ca="1" si="37"/>
        <v>A</v>
      </c>
      <c r="H227" s="135" t="str">
        <f t="shared" ca="1" si="38"/>
        <v/>
      </c>
      <c r="I227" s="135" t="str">
        <f t="shared" ca="1" si="39"/>
        <v/>
      </c>
      <c r="J227" s="137" t="str">
        <f t="shared" ca="1" si="40"/>
        <v/>
      </c>
      <c r="K227" s="138" t="str">
        <f t="shared" ca="1" si="41"/>
        <v/>
      </c>
      <c r="L227" s="138"/>
      <c r="M227" s="138">
        <f t="shared" ca="1" si="42"/>
        <v>0</v>
      </c>
      <c r="N227" s="139" t="str">
        <f t="shared" ca="1" si="43"/>
        <v/>
      </c>
      <c r="O227" s="139"/>
      <c r="P227" s="140"/>
      <c r="Q227" s="140"/>
      <c r="R227" s="140"/>
      <c r="S227" s="140"/>
      <c r="T227" s="140"/>
      <c r="U227" s="141">
        <f t="shared" si="44"/>
        <v>0</v>
      </c>
    </row>
    <row r="228" ht="15" hidden="1" customHeight="1">
      <c r="A228" s="144"/>
      <c r="B228" s="134">
        <v>67</v>
      </c>
      <c r="C228" s="135" t="str">
        <f t="shared" ca="1" si="34"/>
        <v>9.4</v>
      </c>
      <c r="D228" s="135" t="str">
        <f t="shared" ca="1" si="35"/>
        <v>na</v>
      </c>
      <c r="E228" s="135" t="s">
        <v>30</v>
      </c>
      <c r="F228" s="136" t="str">
        <f t="shared" ca="1" si="36"/>
        <v>https://elections.larochelle.fr/</v>
      </c>
      <c r="G228" s="135" t="str">
        <f t="shared" ca="1" si="37"/>
        <v>A</v>
      </c>
      <c r="H228" s="135" t="str">
        <f t="shared" ca="1" si="38"/>
        <v/>
      </c>
      <c r="I228" s="135" t="str">
        <f t="shared" ca="1" si="39"/>
        <v/>
      </c>
      <c r="J228" s="137" t="str">
        <f t="shared" ca="1" si="40"/>
        <v/>
      </c>
      <c r="K228" s="138" t="str">
        <f t="shared" ca="1" si="41"/>
        <v/>
      </c>
      <c r="L228" s="138"/>
      <c r="M228" s="138">
        <f t="shared" ca="1" si="42"/>
        <v>0</v>
      </c>
      <c r="N228" s="139" t="str">
        <f t="shared" ca="1" si="43"/>
        <v/>
      </c>
      <c r="O228" s="139"/>
      <c r="P228" s="140"/>
      <c r="Q228" s="140"/>
      <c r="R228" s="140"/>
      <c r="S228" s="140"/>
      <c r="T228" s="140"/>
      <c r="U228" s="141">
        <f t="shared" si="44"/>
        <v>0</v>
      </c>
    </row>
    <row r="229" ht="15" hidden="1" customHeight="1">
      <c r="A229" s="144"/>
      <c r="B229" s="134">
        <v>67</v>
      </c>
      <c r="C229" s="135" t="str">
        <f t="shared" ca="1" si="34"/>
        <v>9.4</v>
      </c>
      <c r="D229" s="135" t="str">
        <f t="shared" ca="1" si="35"/>
        <v>na</v>
      </c>
      <c r="E229" s="135" t="s">
        <v>33</v>
      </c>
      <c r="F229" s="136" t="str">
        <f t="shared" ca="1" si="36"/>
        <v>https://elections.larochelle.fr/resultats-2024-europeennes</v>
      </c>
      <c r="G229" s="135" t="str">
        <f t="shared" ca="1" si="37"/>
        <v>A</v>
      </c>
      <c r="H229" s="135" t="str">
        <f t="shared" ca="1" si="38"/>
        <v/>
      </c>
      <c r="I229" s="135" t="str">
        <f t="shared" ca="1" si="39"/>
        <v/>
      </c>
      <c r="J229" s="137" t="str">
        <f t="shared" ca="1" si="40"/>
        <v/>
      </c>
      <c r="K229" s="138" t="str">
        <f t="shared" ca="1" si="41"/>
        <v/>
      </c>
      <c r="L229" s="138"/>
      <c r="M229" s="138">
        <f t="shared" ca="1" si="42"/>
        <v>0</v>
      </c>
      <c r="N229" s="139" t="str">
        <f t="shared" ca="1" si="43"/>
        <v/>
      </c>
      <c r="O229" s="139"/>
      <c r="P229" s="140"/>
      <c r="Q229" s="140"/>
      <c r="R229" s="140"/>
      <c r="S229" s="140"/>
      <c r="T229" s="140"/>
      <c r="U229" s="141">
        <f t="shared" si="44"/>
        <v>0</v>
      </c>
    </row>
    <row r="230" ht="15" hidden="1" customHeight="1">
      <c r="A230" s="144"/>
      <c r="B230" s="134">
        <v>67</v>
      </c>
      <c r="C230" s="135" t="str">
        <f t="shared" ca="1" si="34"/>
        <v>9.4</v>
      </c>
      <c r="D230" s="135" t="str">
        <f t="shared" ca="1" si="35"/>
        <v>na</v>
      </c>
      <c r="E230" s="135" t="s">
        <v>36</v>
      </c>
      <c r="F230" s="136" t="str">
        <f t="shared" ca="1" si="36"/>
        <v>https://elections.larochelle.fr/mentions-legales</v>
      </c>
      <c r="G230" s="135" t="str">
        <f t="shared" ca="1" si="37"/>
        <v>A</v>
      </c>
      <c r="H230" s="135" t="str">
        <f t="shared" ca="1" si="38"/>
        <v/>
      </c>
      <c r="I230" s="135" t="str">
        <f t="shared" ca="1" si="39"/>
        <v/>
      </c>
      <c r="J230" s="137" t="str">
        <f t="shared" ca="1" si="40"/>
        <v/>
      </c>
      <c r="K230" s="138" t="str">
        <f t="shared" ca="1" si="41"/>
        <v/>
      </c>
      <c r="L230" s="138"/>
      <c r="M230" s="138">
        <f t="shared" ca="1" si="42"/>
        <v>0</v>
      </c>
      <c r="N230" s="139" t="str">
        <f t="shared" ca="1" si="43"/>
        <v/>
      </c>
      <c r="O230" s="139"/>
      <c r="P230" s="140"/>
      <c r="Q230" s="140"/>
      <c r="R230" s="140"/>
      <c r="S230" s="140"/>
      <c r="T230" s="140"/>
      <c r="U230" s="141">
        <f t="shared" si="44"/>
        <v>0</v>
      </c>
    </row>
    <row r="231" ht="15" hidden="1" customHeight="1">
      <c r="A231" s="144"/>
      <c r="B231" s="134">
        <v>67</v>
      </c>
      <c r="C231" s="135" t="str">
        <f t="shared" ca="1" si="34"/>
        <v>9.4</v>
      </c>
      <c r="D231" s="135" t="str">
        <f t="shared" ca="1" si="35"/>
        <v>na</v>
      </c>
      <c r="E231" s="135" t="s">
        <v>39</v>
      </c>
      <c r="F231" s="136" t="str">
        <f t="shared" ca="1" si="36"/>
        <v>https://accessibilite.larochelle.fr/la-rochelle-elections/#conformity</v>
      </c>
      <c r="G231" s="135" t="str">
        <f t="shared" ca="1" si="37"/>
        <v>A</v>
      </c>
      <c r="H231" s="135" t="str">
        <f t="shared" ca="1" si="38"/>
        <v/>
      </c>
      <c r="I231" s="135" t="str">
        <f t="shared" ca="1" si="39"/>
        <v/>
      </c>
      <c r="J231" s="137" t="str">
        <f t="shared" ca="1" si="40"/>
        <v/>
      </c>
      <c r="K231" s="138" t="str">
        <f t="shared" ca="1" si="41"/>
        <v/>
      </c>
      <c r="L231" s="138"/>
      <c r="M231" s="138">
        <f t="shared" ca="1" si="42"/>
        <v>0</v>
      </c>
      <c r="N231" s="139" t="str">
        <f t="shared" ca="1" si="43"/>
        <v/>
      </c>
      <c r="O231" s="139"/>
      <c r="P231" s="140"/>
      <c r="Q231" s="140"/>
      <c r="R231" s="140"/>
      <c r="S231" s="140"/>
      <c r="T231" s="140"/>
      <c r="U231" s="141">
        <f t="shared" si="44"/>
        <v>0</v>
      </c>
    </row>
    <row r="232" ht="15" hidden="1" customHeight="1">
      <c r="A232" s="144" t="s">
        <v>94</v>
      </c>
      <c r="B232" s="134">
        <v>68</v>
      </c>
      <c r="C232" s="135" t="str">
        <f t="shared" ca="1" si="34"/>
        <v>10.1</v>
      </c>
      <c r="D232" s="135" t="str">
        <f t="shared" ca="1" si="35"/>
        <v>c</v>
      </c>
      <c r="E232" s="135" t="s">
        <v>30</v>
      </c>
      <c r="F232" s="136" t="str">
        <f t="shared" ca="1" si="36"/>
        <v>https://elections.larochelle.fr/</v>
      </c>
      <c r="G232" s="135" t="str">
        <f t="shared" ca="1" si="37"/>
        <v>A</v>
      </c>
      <c r="H232" s="135" t="str">
        <f t="shared" ca="1" si="38"/>
        <v/>
      </c>
      <c r="I232" s="135" t="str">
        <f t="shared" ca="1" si="39"/>
        <v/>
      </c>
      <c r="J232" s="137" t="str">
        <f t="shared" ca="1" si="40"/>
        <v/>
      </c>
      <c r="K232" s="138" t="str">
        <f t="shared" ca="1" si="41"/>
        <v/>
      </c>
      <c r="L232" s="138"/>
      <c r="M232" s="138">
        <f t="shared" ca="1" si="42"/>
        <v>0</v>
      </c>
      <c r="N232" s="139" t="str">
        <f t="shared" ca="1" si="43"/>
        <v/>
      </c>
      <c r="O232" s="139"/>
      <c r="P232" s="140"/>
      <c r="Q232" s="140"/>
      <c r="R232" s="140"/>
      <c r="S232" s="140"/>
      <c r="T232" s="140"/>
      <c r="U232" s="141">
        <f t="shared" si="44"/>
        <v>0</v>
      </c>
    </row>
    <row r="233" ht="15" hidden="1" customHeight="1">
      <c r="A233" s="144"/>
      <c r="B233" s="134">
        <v>68</v>
      </c>
      <c r="C233" s="135" t="str">
        <f t="shared" ca="1" si="34"/>
        <v>10.1</v>
      </c>
      <c r="D233" s="135" t="str">
        <f t="shared" ca="1" si="35"/>
        <v>c</v>
      </c>
      <c r="E233" s="135" t="s">
        <v>33</v>
      </c>
      <c r="F233" s="136" t="str">
        <f t="shared" ca="1" si="36"/>
        <v>https://elections.larochelle.fr/resultats-2024-europeennes</v>
      </c>
      <c r="G233" s="135" t="str">
        <f t="shared" ca="1" si="37"/>
        <v>A</v>
      </c>
      <c r="H233" s="135" t="str">
        <f t="shared" ca="1" si="38"/>
        <v/>
      </c>
      <c r="I233" s="135" t="str">
        <f t="shared" ca="1" si="39"/>
        <v/>
      </c>
      <c r="J233" s="137" t="str">
        <f t="shared" ca="1" si="40"/>
        <v/>
      </c>
      <c r="K233" s="138" t="str">
        <f t="shared" ca="1" si="41"/>
        <v/>
      </c>
      <c r="L233" s="138"/>
      <c r="M233" s="138">
        <f t="shared" ca="1" si="42"/>
        <v>0</v>
      </c>
      <c r="N233" s="139" t="str">
        <f t="shared" ca="1" si="43"/>
        <v/>
      </c>
      <c r="O233" s="139"/>
      <c r="P233" s="140"/>
      <c r="Q233" s="140"/>
      <c r="R233" s="140"/>
      <c r="S233" s="140"/>
      <c r="T233" s="140"/>
      <c r="U233" s="141">
        <f t="shared" si="44"/>
        <v>0</v>
      </c>
    </row>
    <row r="234" ht="15" hidden="1" customHeight="1">
      <c r="A234" s="144"/>
      <c r="B234" s="134">
        <v>68</v>
      </c>
      <c r="C234" s="135" t="str">
        <f t="shared" ca="1" si="34"/>
        <v>10.1</v>
      </c>
      <c r="D234" s="135" t="str">
        <f t="shared" ca="1" si="35"/>
        <v>c</v>
      </c>
      <c r="E234" s="135" t="s">
        <v>36</v>
      </c>
      <c r="F234" s="136" t="str">
        <f t="shared" ca="1" si="36"/>
        <v>https://elections.larochelle.fr/mentions-legales</v>
      </c>
      <c r="G234" s="135" t="str">
        <f t="shared" ca="1" si="37"/>
        <v>A</v>
      </c>
      <c r="H234" s="135" t="str">
        <f t="shared" ca="1" si="38"/>
        <v/>
      </c>
      <c r="I234" s="135" t="str">
        <f t="shared" ca="1" si="39"/>
        <v/>
      </c>
      <c r="J234" s="137" t="str">
        <f t="shared" ca="1" si="40"/>
        <v/>
      </c>
      <c r="K234" s="138" t="str">
        <f t="shared" ca="1" si="41"/>
        <v/>
      </c>
      <c r="L234" s="138"/>
      <c r="M234" s="138">
        <f t="shared" ca="1" si="42"/>
        <v>0</v>
      </c>
      <c r="N234" s="139" t="str">
        <f t="shared" ca="1" si="43"/>
        <v/>
      </c>
      <c r="O234" s="139"/>
      <c r="P234" s="140"/>
      <c r="Q234" s="140"/>
      <c r="R234" s="140"/>
      <c r="S234" s="140"/>
      <c r="T234" s="140"/>
      <c r="U234" s="141">
        <f t="shared" si="44"/>
        <v>0</v>
      </c>
    </row>
    <row r="235" ht="15" hidden="1" customHeight="1">
      <c r="A235" s="144"/>
      <c r="B235" s="134">
        <v>68</v>
      </c>
      <c r="C235" s="135" t="str">
        <f t="shared" ca="1" si="34"/>
        <v>10.1</v>
      </c>
      <c r="D235" s="135" t="str">
        <f t="shared" ca="1" si="35"/>
        <v>c</v>
      </c>
      <c r="E235" s="135" t="s">
        <v>39</v>
      </c>
      <c r="F235" s="136" t="str">
        <f t="shared" ca="1" si="36"/>
        <v>https://accessibilite.larochelle.fr/la-rochelle-elections/#conformity</v>
      </c>
      <c r="G235" s="135" t="str">
        <f t="shared" ca="1" si="37"/>
        <v>A</v>
      </c>
      <c r="H235" s="135" t="str">
        <f t="shared" ca="1" si="38"/>
        <v/>
      </c>
      <c r="I235" s="135" t="str">
        <f t="shared" ca="1" si="39"/>
        <v/>
      </c>
      <c r="J235" s="137" t="str">
        <f t="shared" ca="1" si="40"/>
        <v/>
      </c>
      <c r="K235" s="138" t="str">
        <f t="shared" ca="1" si="41"/>
        <v/>
      </c>
      <c r="L235" s="138"/>
      <c r="M235" s="138">
        <f t="shared" ca="1" si="42"/>
        <v>0</v>
      </c>
      <c r="N235" s="139" t="str">
        <f t="shared" ca="1" si="43"/>
        <v/>
      </c>
      <c r="O235" s="139"/>
      <c r="P235" s="140"/>
      <c r="Q235" s="140"/>
      <c r="R235" s="140"/>
      <c r="S235" s="140"/>
      <c r="T235" s="140"/>
      <c r="U235" s="141">
        <f t="shared" si="44"/>
        <v>0</v>
      </c>
    </row>
    <row r="236" ht="15" hidden="1" customHeight="1">
      <c r="A236" s="144"/>
      <c r="B236" s="134">
        <v>69</v>
      </c>
      <c r="C236" s="135" t="str">
        <f t="shared" ca="1" si="34"/>
        <v>10.2</v>
      </c>
      <c r="D236" s="135" t="str">
        <f t="shared" ca="1" si="35"/>
        <v>c</v>
      </c>
      <c r="E236" s="135" t="s">
        <v>30</v>
      </c>
      <c r="F236" s="136" t="str">
        <f t="shared" ca="1" si="36"/>
        <v>https://elections.larochelle.fr/</v>
      </c>
      <c r="G236" s="135" t="str">
        <f t="shared" ca="1" si="37"/>
        <v>A</v>
      </c>
      <c r="H236" s="135" t="str">
        <f t="shared" ca="1" si="38"/>
        <v/>
      </c>
      <c r="I236" s="135" t="str">
        <f t="shared" ca="1" si="39"/>
        <v/>
      </c>
      <c r="J236" s="137" t="str">
        <f t="shared" ca="1" si="40"/>
        <v/>
      </c>
      <c r="K236" s="138" t="str">
        <f t="shared" ca="1" si="41"/>
        <v/>
      </c>
      <c r="L236" s="138"/>
      <c r="M236" s="138">
        <f t="shared" ca="1" si="42"/>
        <v>0</v>
      </c>
      <c r="N236" s="139" t="str">
        <f t="shared" ca="1" si="43"/>
        <v/>
      </c>
      <c r="O236" s="139"/>
      <c r="P236" s="140"/>
      <c r="Q236" s="140"/>
      <c r="R236" s="140"/>
      <c r="S236" s="140"/>
      <c r="T236" s="140"/>
      <c r="U236" s="141">
        <f t="shared" si="44"/>
        <v>0</v>
      </c>
    </row>
    <row r="237" ht="15" hidden="1" customHeight="1">
      <c r="A237" s="144"/>
      <c r="B237" s="134">
        <v>69</v>
      </c>
      <c r="C237" s="135" t="str">
        <f t="shared" ca="1" si="34"/>
        <v>10.2</v>
      </c>
      <c r="D237" s="135" t="str">
        <f t="shared" ca="1" si="35"/>
        <v>c</v>
      </c>
      <c r="E237" s="135" t="s">
        <v>33</v>
      </c>
      <c r="F237" s="136" t="str">
        <f t="shared" ca="1" si="36"/>
        <v>https://elections.larochelle.fr/resultats-2024-europeennes</v>
      </c>
      <c r="G237" s="135" t="str">
        <f t="shared" ca="1" si="37"/>
        <v>A</v>
      </c>
      <c r="H237" s="135" t="str">
        <f t="shared" ca="1" si="38"/>
        <v/>
      </c>
      <c r="I237" s="135" t="str">
        <f t="shared" ca="1" si="39"/>
        <v/>
      </c>
      <c r="J237" s="137" t="str">
        <f t="shared" ca="1" si="40"/>
        <v/>
      </c>
      <c r="K237" s="138" t="str">
        <f t="shared" ca="1" si="41"/>
        <v/>
      </c>
      <c r="L237" s="138"/>
      <c r="M237" s="138">
        <f t="shared" ca="1" si="42"/>
        <v>0</v>
      </c>
      <c r="N237" s="139" t="str">
        <f t="shared" ca="1" si="43"/>
        <v/>
      </c>
      <c r="O237" s="139"/>
      <c r="P237" s="140"/>
      <c r="Q237" s="140"/>
      <c r="R237" s="140"/>
      <c r="S237" s="140"/>
      <c r="T237" s="140"/>
      <c r="U237" s="141">
        <f t="shared" si="44"/>
        <v>0</v>
      </c>
    </row>
    <row r="238" ht="15" hidden="1" customHeight="1">
      <c r="A238" s="144"/>
      <c r="B238" s="134">
        <v>69</v>
      </c>
      <c r="C238" s="135" t="str">
        <f t="shared" ca="1" si="34"/>
        <v>10.2</v>
      </c>
      <c r="D238" s="135" t="str">
        <f t="shared" ca="1" si="35"/>
        <v>c</v>
      </c>
      <c r="E238" s="135" t="s">
        <v>36</v>
      </c>
      <c r="F238" s="136" t="str">
        <f t="shared" ca="1" si="36"/>
        <v>https://elections.larochelle.fr/mentions-legales</v>
      </c>
      <c r="G238" s="135" t="str">
        <f t="shared" ca="1" si="37"/>
        <v>A</v>
      </c>
      <c r="H238" s="135" t="str">
        <f t="shared" ca="1" si="38"/>
        <v/>
      </c>
      <c r="I238" s="135" t="str">
        <f t="shared" ca="1" si="39"/>
        <v/>
      </c>
      <c r="J238" s="137" t="str">
        <f t="shared" ca="1" si="40"/>
        <v/>
      </c>
      <c r="K238" s="138" t="str">
        <f t="shared" ca="1" si="41"/>
        <v/>
      </c>
      <c r="L238" s="138"/>
      <c r="M238" s="138">
        <f t="shared" ca="1" si="42"/>
        <v>0</v>
      </c>
      <c r="N238" s="139" t="str">
        <f t="shared" ca="1" si="43"/>
        <v/>
      </c>
      <c r="O238" s="139"/>
      <c r="P238" s="140"/>
      <c r="Q238" s="140"/>
      <c r="R238" s="140"/>
      <c r="S238" s="140"/>
      <c r="T238" s="140"/>
      <c r="U238" s="141">
        <f t="shared" si="44"/>
        <v>0</v>
      </c>
    </row>
    <row r="239" ht="15" hidden="1" customHeight="1">
      <c r="A239" s="144"/>
      <c r="B239" s="134">
        <v>69</v>
      </c>
      <c r="C239" s="135" t="str">
        <f t="shared" ca="1" si="34"/>
        <v>10.2</v>
      </c>
      <c r="D239" s="135" t="str">
        <f t="shared" ca="1" si="35"/>
        <v>c</v>
      </c>
      <c r="E239" s="135" t="s">
        <v>39</v>
      </c>
      <c r="F239" s="136" t="str">
        <f t="shared" ca="1" si="36"/>
        <v>https://accessibilite.larochelle.fr/la-rochelle-elections/#conformity</v>
      </c>
      <c r="G239" s="135" t="str">
        <f t="shared" ca="1" si="37"/>
        <v>A</v>
      </c>
      <c r="H239" s="135" t="str">
        <f t="shared" ca="1" si="38"/>
        <v/>
      </c>
      <c r="I239" s="135" t="str">
        <f t="shared" ca="1" si="39"/>
        <v/>
      </c>
      <c r="J239" s="137" t="str">
        <f t="shared" ca="1" si="40"/>
        <v/>
      </c>
      <c r="K239" s="138" t="str">
        <f t="shared" ca="1" si="41"/>
        <v/>
      </c>
      <c r="L239" s="138"/>
      <c r="M239" s="138">
        <f t="shared" ca="1" si="42"/>
        <v>0</v>
      </c>
      <c r="N239" s="139" t="str">
        <f t="shared" ca="1" si="43"/>
        <v/>
      </c>
      <c r="O239" s="139"/>
      <c r="P239" s="140"/>
      <c r="Q239" s="140"/>
      <c r="R239" s="140"/>
      <c r="S239" s="140"/>
      <c r="T239" s="140"/>
      <c r="U239" s="141">
        <f t="shared" si="44"/>
        <v>0</v>
      </c>
    </row>
    <row r="240" ht="15" hidden="1" customHeight="1">
      <c r="A240" s="144"/>
      <c r="B240" s="134">
        <v>70</v>
      </c>
      <c r="C240" s="135" t="str">
        <f t="shared" ca="1" si="34"/>
        <v>10.3</v>
      </c>
      <c r="D240" s="135" t="str">
        <f t="shared" ca="1" si="35"/>
        <v>c</v>
      </c>
      <c r="E240" s="135" t="s">
        <v>30</v>
      </c>
      <c r="F240" s="136" t="str">
        <f t="shared" ca="1" si="36"/>
        <v>https://elections.larochelle.fr/</v>
      </c>
      <c r="G240" s="135" t="str">
        <f t="shared" ca="1" si="37"/>
        <v>A</v>
      </c>
      <c r="H240" s="135" t="str">
        <f t="shared" ca="1" si="38"/>
        <v>x</v>
      </c>
      <c r="I240" s="135" t="str">
        <f t="shared" ca="1" si="39"/>
        <v/>
      </c>
      <c r="J240" s="137" t="str">
        <f t="shared" ca="1" si="40"/>
        <v/>
      </c>
      <c r="K240" s="138" t="str">
        <f t="shared" ca="1" si="41"/>
        <v/>
      </c>
      <c r="L240" s="138"/>
      <c r="M240" s="138">
        <f t="shared" ca="1" si="42"/>
        <v>0</v>
      </c>
      <c r="N240" s="139" t="str">
        <f t="shared" ca="1" si="43"/>
        <v/>
      </c>
      <c r="O240" s="139"/>
      <c r="P240" s="140"/>
      <c r="Q240" s="140"/>
      <c r="R240" s="140"/>
      <c r="S240" s="140"/>
      <c r="T240" s="140"/>
      <c r="U240" s="141">
        <f t="shared" si="44"/>
        <v>0</v>
      </c>
    </row>
    <row r="241" ht="15" hidden="1" customHeight="1">
      <c r="A241" s="144"/>
      <c r="B241" s="134">
        <v>70</v>
      </c>
      <c r="C241" s="135" t="str">
        <f t="shared" ca="1" si="34"/>
        <v>10.3</v>
      </c>
      <c r="D241" s="135" t="str">
        <f t="shared" ca="1" si="35"/>
        <v>c</v>
      </c>
      <c r="E241" s="135" t="s">
        <v>33</v>
      </c>
      <c r="F241" s="136" t="str">
        <f t="shared" ca="1" si="36"/>
        <v>https://elections.larochelle.fr/resultats-2024-europeennes</v>
      </c>
      <c r="G241" s="135" t="str">
        <f t="shared" ca="1" si="37"/>
        <v>A</v>
      </c>
      <c r="H241" s="135" t="str">
        <f t="shared" ca="1" si="38"/>
        <v>x</v>
      </c>
      <c r="I241" s="135" t="str">
        <f t="shared" ca="1" si="39"/>
        <v/>
      </c>
      <c r="J241" s="137" t="str">
        <f t="shared" ca="1" si="40"/>
        <v/>
      </c>
      <c r="K241" s="138" t="str">
        <f t="shared" ca="1" si="41"/>
        <v/>
      </c>
      <c r="L241" s="138"/>
      <c r="M241" s="138">
        <f t="shared" ca="1" si="42"/>
        <v>0</v>
      </c>
      <c r="N241" s="139" t="str">
        <f t="shared" ca="1" si="43"/>
        <v/>
      </c>
      <c r="O241" s="139"/>
      <c r="P241" s="140"/>
      <c r="Q241" s="140"/>
      <c r="R241" s="140"/>
      <c r="S241" s="140"/>
      <c r="T241" s="140"/>
      <c r="U241" s="141">
        <f t="shared" si="44"/>
        <v>0</v>
      </c>
    </row>
    <row r="242" ht="15" hidden="1" customHeight="1">
      <c r="A242" s="144"/>
      <c r="B242" s="134">
        <v>70</v>
      </c>
      <c r="C242" s="135" t="str">
        <f t="shared" ca="1" si="34"/>
        <v>10.3</v>
      </c>
      <c r="D242" s="135" t="str">
        <f t="shared" ca="1" si="35"/>
        <v>c</v>
      </c>
      <c r="E242" s="135" t="s">
        <v>36</v>
      </c>
      <c r="F242" s="136" t="str">
        <f t="shared" ca="1" si="36"/>
        <v>https://elections.larochelle.fr/mentions-legales</v>
      </c>
      <c r="G242" s="135" t="str">
        <f t="shared" ca="1" si="37"/>
        <v>A</v>
      </c>
      <c r="H242" s="135" t="str">
        <f t="shared" ca="1" si="38"/>
        <v>x</v>
      </c>
      <c r="I242" s="135" t="str">
        <f t="shared" ca="1" si="39"/>
        <v/>
      </c>
      <c r="J242" s="137" t="str">
        <f t="shared" ca="1" si="40"/>
        <v/>
      </c>
      <c r="K242" s="138" t="str">
        <f t="shared" ca="1" si="41"/>
        <v/>
      </c>
      <c r="L242" s="138"/>
      <c r="M242" s="138">
        <f t="shared" ca="1" si="42"/>
        <v>0</v>
      </c>
      <c r="N242" s="139" t="str">
        <f t="shared" ca="1" si="43"/>
        <v/>
      </c>
      <c r="O242" s="139"/>
      <c r="P242" s="140"/>
      <c r="Q242" s="140"/>
      <c r="R242" s="140"/>
      <c r="S242" s="140"/>
      <c r="T242" s="140"/>
      <c r="U242" s="141">
        <f t="shared" si="44"/>
        <v>0</v>
      </c>
    </row>
    <row r="243" ht="15" hidden="1" customHeight="1">
      <c r="A243" s="144"/>
      <c r="B243" s="134">
        <v>70</v>
      </c>
      <c r="C243" s="135" t="str">
        <f t="shared" ca="1" si="34"/>
        <v>10.3</v>
      </c>
      <c r="D243" s="135" t="str">
        <f t="shared" ca="1" si="35"/>
        <v>c</v>
      </c>
      <c r="E243" s="135" t="s">
        <v>39</v>
      </c>
      <c r="F243" s="136" t="str">
        <f t="shared" ca="1" si="36"/>
        <v>https://accessibilite.larochelle.fr/la-rochelle-elections/#conformity</v>
      </c>
      <c r="G243" s="135" t="str">
        <f t="shared" ca="1" si="37"/>
        <v>A</v>
      </c>
      <c r="H243" s="135" t="str">
        <f t="shared" ca="1" si="38"/>
        <v>x</v>
      </c>
      <c r="I243" s="135" t="str">
        <f t="shared" ca="1" si="39"/>
        <v/>
      </c>
      <c r="J243" s="137" t="str">
        <f t="shared" ca="1" si="40"/>
        <v/>
      </c>
      <c r="K243" s="138" t="str">
        <f t="shared" ca="1" si="41"/>
        <v/>
      </c>
      <c r="L243" s="138"/>
      <c r="M243" s="138">
        <f t="shared" ca="1" si="42"/>
        <v>0</v>
      </c>
      <c r="N243" s="139" t="str">
        <f t="shared" ca="1" si="43"/>
        <v/>
      </c>
      <c r="O243" s="139"/>
      <c r="P243" s="140"/>
      <c r="Q243" s="140"/>
      <c r="R243" s="140"/>
      <c r="S243" s="140"/>
      <c r="T243" s="140"/>
      <c r="U243" s="141">
        <f t="shared" si="44"/>
        <v>0</v>
      </c>
    </row>
    <row r="244" ht="15" hidden="1" customHeight="1">
      <c r="A244" s="144"/>
      <c r="B244" s="134">
        <v>71</v>
      </c>
      <c r="C244" s="135" t="str">
        <f t="shared" ca="1" si="34"/>
        <v>10.4</v>
      </c>
      <c r="D244" s="135" t="str">
        <f t="shared" ca="1" si="35"/>
        <v>c</v>
      </c>
      <c r="E244" s="135" t="s">
        <v>30</v>
      </c>
      <c r="F244" s="136" t="str">
        <f t="shared" ca="1" si="36"/>
        <v>https://elections.larochelle.fr/</v>
      </c>
      <c r="G244" s="135" t="str">
        <f t="shared" ca="1" si="37"/>
        <v>AA</v>
      </c>
      <c r="H244" s="135" t="str">
        <f t="shared" ca="1" si="38"/>
        <v/>
      </c>
      <c r="I244" s="135" t="str">
        <f t="shared" ca="1" si="39"/>
        <v/>
      </c>
      <c r="J244" s="137" t="str">
        <f t="shared" ca="1" si="40"/>
        <v/>
      </c>
      <c r="K244" s="138" t="str">
        <f t="shared" ca="1" si="41"/>
        <v/>
      </c>
      <c r="L244" s="138"/>
      <c r="M244" s="138">
        <f t="shared" ca="1" si="42"/>
        <v>0</v>
      </c>
      <c r="N244" s="139" t="str">
        <f t="shared" ca="1" si="43"/>
        <v/>
      </c>
      <c r="O244" s="139"/>
      <c r="P244" s="140"/>
      <c r="Q244" s="140"/>
      <c r="R244" s="140"/>
      <c r="S244" s="140"/>
      <c r="T244" s="140"/>
      <c r="U244" s="141">
        <f t="shared" si="44"/>
        <v>0</v>
      </c>
    </row>
    <row r="245" ht="15" hidden="1" customHeight="1">
      <c r="A245" s="144"/>
      <c r="B245" s="134">
        <v>71</v>
      </c>
      <c r="C245" s="135" t="str">
        <f t="shared" ca="1" si="34"/>
        <v>10.4</v>
      </c>
      <c r="D245" s="135" t="str">
        <f t="shared" ca="1" si="35"/>
        <v>c</v>
      </c>
      <c r="E245" s="135" t="s">
        <v>33</v>
      </c>
      <c r="F245" s="136" t="str">
        <f t="shared" ca="1" si="36"/>
        <v>https://elections.larochelle.fr/resultats-2024-europeennes</v>
      </c>
      <c r="G245" s="135" t="str">
        <f t="shared" ca="1" si="37"/>
        <v>AA</v>
      </c>
      <c r="H245" s="135" t="str">
        <f t="shared" ca="1" si="38"/>
        <v/>
      </c>
      <c r="I245" s="135" t="str">
        <f t="shared" ca="1" si="39"/>
        <v/>
      </c>
      <c r="J245" s="137" t="str">
        <f t="shared" ca="1" si="40"/>
        <v/>
      </c>
      <c r="K245" s="138" t="str">
        <f t="shared" ca="1" si="41"/>
        <v/>
      </c>
      <c r="L245" s="138"/>
      <c r="M245" s="138">
        <f t="shared" ca="1" si="42"/>
        <v>0</v>
      </c>
      <c r="N245" s="139" t="str">
        <f t="shared" ca="1" si="43"/>
        <v/>
      </c>
      <c r="O245" s="139"/>
      <c r="P245" s="140"/>
      <c r="Q245" s="140"/>
      <c r="R245" s="140"/>
      <c r="S245" s="140"/>
      <c r="T245" s="140"/>
      <c r="U245" s="141">
        <f t="shared" si="44"/>
        <v>0</v>
      </c>
    </row>
    <row r="246" ht="15" hidden="1" customHeight="1">
      <c r="A246" s="144"/>
      <c r="B246" s="134">
        <v>71</v>
      </c>
      <c r="C246" s="135" t="str">
        <f t="shared" ca="1" si="34"/>
        <v>10.4</v>
      </c>
      <c r="D246" s="135" t="str">
        <f t="shared" ca="1" si="35"/>
        <v>c</v>
      </c>
      <c r="E246" s="135" t="s">
        <v>36</v>
      </c>
      <c r="F246" s="136" t="str">
        <f t="shared" ca="1" si="36"/>
        <v>https://elections.larochelle.fr/mentions-legales</v>
      </c>
      <c r="G246" s="135" t="str">
        <f t="shared" ca="1" si="37"/>
        <v>AA</v>
      </c>
      <c r="H246" s="135" t="str">
        <f t="shared" ca="1" si="38"/>
        <v/>
      </c>
      <c r="I246" s="135" t="str">
        <f t="shared" ca="1" si="39"/>
        <v/>
      </c>
      <c r="J246" s="137" t="str">
        <f t="shared" ca="1" si="40"/>
        <v/>
      </c>
      <c r="K246" s="138" t="str">
        <f t="shared" ca="1" si="41"/>
        <v/>
      </c>
      <c r="L246" s="138"/>
      <c r="M246" s="138">
        <f t="shared" ca="1" si="42"/>
        <v>0</v>
      </c>
      <c r="N246" s="139" t="str">
        <f t="shared" ca="1" si="43"/>
        <v/>
      </c>
      <c r="O246" s="139"/>
      <c r="P246" s="140"/>
      <c r="Q246" s="140"/>
      <c r="R246" s="140"/>
      <c r="S246" s="140"/>
      <c r="T246" s="140"/>
      <c r="U246" s="141">
        <f t="shared" si="44"/>
        <v>0</v>
      </c>
    </row>
    <row r="247" ht="15" hidden="1" customHeight="1">
      <c r="A247" s="144"/>
      <c r="B247" s="134">
        <v>71</v>
      </c>
      <c r="C247" s="135" t="str">
        <f t="shared" ca="1" si="34"/>
        <v>10.4</v>
      </c>
      <c r="D247" s="135" t="str">
        <f t="shared" ca="1" si="35"/>
        <v>c</v>
      </c>
      <c r="E247" s="135" t="s">
        <v>39</v>
      </c>
      <c r="F247" s="136" t="str">
        <f t="shared" ca="1" si="36"/>
        <v>https://accessibilite.larochelle.fr/la-rochelle-elections/#conformity</v>
      </c>
      <c r="G247" s="135" t="str">
        <f t="shared" ca="1" si="37"/>
        <v>AA</v>
      </c>
      <c r="H247" s="135" t="str">
        <f t="shared" ca="1" si="38"/>
        <v/>
      </c>
      <c r="I247" s="135" t="str">
        <f t="shared" ca="1" si="39"/>
        <v/>
      </c>
      <c r="J247" s="137" t="str">
        <f t="shared" ca="1" si="40"/>
        <v/>
      </c>
      <c r="K247" s="138" t="str">
        <f t="shared" ca="1" si="41"/>
        <v/>
      </c>
      <c r="L247" s="138"/>
      <c r="M247" s="138">
        <f t="shared" ca="1" si="42"/>
        <v>0</v>
      </c>
      <c r="N247" s="139" t="str">
        <f t="shared" ca="1" si="43"/>
        <v/>
      </c>
      <c r="O247" s="139"/>
      <c r="P247" s="140"/>
      <c r="Q247" s="140"/>
      <c r="R247" s="140"/>
      <c r="S247" s="140"/>
      <c r="T247" s="140"/>
      <c r="U247" s="141">
        <f t="shared" si="44"/>
        <v>0</v>
      </c>
    </row>
    <row r="248" ht="25.199999999999999">
      <c r="A248" s="144"/>
      <c r="B248" s="134">
        <v>72</v>
      </c>
      <c r="C248" s="135" t="str">
        <f t="shared" ca="1" si="34"/>
        <v>10.5</v>
      </c>
      <c r="D248" s="135" t="str">
        <f t="shared" ca="1" si="35"/>
        <v>c</v>
      </c>
      <c r="E248" s="135" t="s">
        <v>30</v>
      </c>
      <c r="F248" s="136" t="str">
        <f t="shared" ca="1" si="36"/>
        <v>https://elections.larochelle.fr/</v>
      </c>
      <c r="G248" s="135" t="str">
        <f t="shared" ca="1" si="37"/>
        <v>AA</v>
      </c>
      <c r="H248" s="135" t="str">
        <f t="shared" ca="1" si="38"/>
        <v/>
      </c>
      <c r="I248" s="135" t="str">
        <f t="shared" ca="1" si="39"/>
        <v>Moyenne</v>
      </c>
      <c r="J248" s="137" t="str">
        <f t="shared" ca="1" si="40"/>
        <v xml:space="preserve">Sur toutes les pages du site</v>
      </c>
      <c r="K248" s="138">
        <f t="shared" ca="1" si="41"/>
        <v>2</v>
      </c>
      <c r="L248" s="138"/>
      <c r="M248" s="138">
        <f t="shared" ca="1" si="42"/>
        <v>0</v>
      </c>
      <c r="N248" s="139" t="str">
        <f t="shared" ca="1" si="43"/>
        <v xml:space="preserve">La couleur de fond n'est pas définie par défaut sur la balise &lt;body&gt;</v>
      </c>
      <c r="O248" s="139"/>
      <c r="P248" s="140"/>
      <c r="Q248" s="140"/>
      <c r="R248" s="140"/>
      <c r="S248" s="140"/>
      <c r="T248" s="140"/>
      <c r="U248" s="141">
        <f t="shared" si="44"/>
        <v>0</v>
      </c>
    </row>
    <row r="249" ht="15" hidden="1" customHeight="1">
      <c r="A249" s="144"/>
      <c r="B249" s="134">
        <v>72</v>
      </c>
      <c r="C249" s="135" t="str">
        <f t="shared" ca="1" si="34"/>
        <v>10.5</v>
      </c>
      <c r="D249" s="135" t="str">
        <f t="shared" ca="1" si="35"/>
        <v>na</v>
      </c>
      <c r="E249" s="135" t="s">
        <v>33</v>
      </c>
      <c r="F249" s="136" t="str">
        <f t="shared" ca="1" si="36"/>
        <v>https://elections.larochelle.fr/resultats-2024-europeennes</v>
      </c>
      <c r="G249" s="135" t="str">
        <f t="shared" ca="1" si="37"/>
        <v>AA</v>
      </c>
      <c r="H249" s="135" t="str">
        <f t="shared" ca="1" si="38"/>
        <v/>
      </c>
      <c r="I249" s="135" t="str">
        <f t="shared" ca="1" si="39"/>
        <v/>
      </c>
      <c r="J249" s="137" t="str">
        <f t="shared" ca="1" si="40"/>
        <v/>
      </c>
      <c r="K249" s="138" t="str">
        <f t="shared" ca="1" si="41"/>
        <v/>
      </c>
      <c r="L249" s="138"/>
      <c r="M249" s="138">
        <f t="shared" ca="1" si="42"/>
        <v>0</v>
      </c>
      <c r="N249" s="139" t="str">
        <f t="shared" ca="1" si="43"/>
        <v/>
      </c>
      <c r="O249" s="139"/>
      <c r="P249" s="140"/>
      <c r="Q249" s="140"/>
      <c r="R249" s="140"/>
      <c r="S249" s="140"/>
      <c r="T249" s="140"/>
      <c r="U249" s="141">
        <f t="shared" si="44"/>
        <v>0</v>
      </c>
    </row>
    <row r="250" ht="15" hidden="1" customHeight="1">
      <c r="A250" s="144"/>
      <c r="B250" s="134">
        <v>72</v>
      </c>
      <c r="C250" s="135" t="str">
        <f t="shared" ca="1" si="34"/>
        <v>10.5</v>
      </c>
      <c r="D250" s="135" t="str">
        <f t="shared" ca="1" si="35"/>
        <v>na</v>
      </c>
      <c r="E250" s="135" t="s">
        <v>36</v>
      </c>
      <c r="F250" s="136" t="str">
        <f t="shared" ca="1" si="36"/>
        <v>https://elections.larochelle.fr/mentions-legales</v>
      </c>
      <c r="G250" s="135" t="str">
        <f t="shared" ca="1" si="37"/>
        <v>AA</v>
      </c>
      <c r="H250" s="135" t="str">
        <f t="shared" ca="1" si="38"/>
        <v/>
      </c>
      <c r="I250" s="135" t="str">
        <f t="shared" ca="1" si="39"/>
        <v/>
      </c>
      <c r="J250" s="137" t="str">
        <f t="shared" ca="1" si="40"/>
        <v/>
      </c>
      <c r="K250" s="138" t="str">
        <f t="shared" ca="1" si="41"/>
        <v/>
      </c>
      <c r="L250" s="138"/>
      <c r="M250" s="138">
        <f t="shared" ca="1" si="42"/>
        <v>0</v>
      </c>
      <c r="N250" s="139" t="str">
        <f t="shared" ca="1" si="43"/>
        <v/>
      </c>
      <c r="O250" s="139"/>
      <c r="P250" s="140"/>
      <c r="Q250" s="140"/>
      <c r="R250" s="140"/>
      <c r="S250" s="140"/>
      <c r="T250" s="140"/>
      <c r="U250" s="141">
        <f t="shared" si="44"/>
        <v>0</v>
      </c>
    </row>
    <row r="251" ht="15" hidden="1" customHeight="1">
      <c r="A251" s="144"/>
      <c r="B251" s="134">
        <v>72</v>
      </c>
      <c r="C251" s="135" t="str">
        <f t="shared" ca="1" si="34"/>
        <v>10.5</v>
      </c>
      <c r="D251" s="135" t="str">
        <f t="shared" ca="1" si="35"/>
        <v>c</v>
      </c>
      <c r="E251" s="135" t="s">
        <v>39</v>
      </c>
      <c r="F251" s="136" t="str">
        <f t="shared" ca="1" si="36"/>
        <v>https://accessibilite.larochelle.fr/la-rochelle-elections/#conformity</v>
      </c>
      <c r="G251" s="135" t="str">
        <f t="shared" ca="1" si="37"/>
        <v>AA</v>
      </c>
      <c r="H251" s="135" t="str">
        <f t="shared" ca="1" si="38"/>
        <v/>
      </c>
      <c r="I251" s="135" t="str">
        <f t="shared" ca="1" si="39"/>
        <v/>
      </c>
      <c r="J251" s="137" t="str">
        <f t="shared" ca="1" si="40"/>
        <v/>
      </c>
      <c r="K251" s="138" t="str">
        <f t="shared" ca="1" si="41"/>
        <v/>
      </c>
      <c r="L251" s="138"/>
      <c r="M251" s="138">
        <f t="shared" ca="1" si="42"/>
        <v>0</v>
      </c>
      <c r="N251" s="139" t="str">
        <f t="shared" ca="1" si="43"/>
        <v/>
      </c>
      <c r="O251" s="139"/>
      <c r="P251" s="140"/>
      <c r="Q251" s="140"/>
      <c r="R251" s="140"/>
      <c r="S251" s="140"/>
      <c r="T251" s="140"/>
      <c r="U251" s="141">
        <f t="shared" si="44"/>
        <v>0</v>
      </c>
    </row>
    <row r="252" ht="15" hidden="1" customHeight="1">
      <c r="A252" s="144"/>
      <c r="B252" s="134">
        <v>73</v>
      </c>
      <c r="C252" s="135" t="str">
        <f t="shared" ca="1" si="34"/>
        <v>10.6</v>
      </c>
      <c r="D252" s="135" t="str">
        <f t="shared" ca="1" si="35"/>
        <v>na</v>
      </c>
      <c r="E252" s="135" t="s">
        <v>30</v>
      </c>
      <c r="F252" s="136" t="str">
        <f t="shared" ca="1" si="36"/>
        <v>https://elections.larochelle.fr/</v>
      </c>
      <c r="G252" s="135" t="str">
        <f t="shared" ca="1" si="37"/>
        <v>A</v>
      </c>
      <c r="H252" s="135" t="str">
        <f t="shared" ca="1" si="38"/>
        <v>x</v>
      </c>
      <c r="I252" s="135" t="str">
        <f t="shared" ca="1" si="39"/>
        <v/>
      </c>
      <c r="J252" s="137" t="str">
        <f t="shared" ca="1" si="40"/>
        <v/>
      </c>
      <c r="K252" s="138" t="str">
        <f t="shared" ca="1" si="41"/>
        <v/>
      </c>
      <c r="L252" s="138"/>
      <c r="M252" s="138">
        <f t="shared" ca="1" si="42"/>
        <v>0</v>
      </c>
      <c r="N252" s="139" t="str">
        <f t="shared" ca="1" si="43"/>
        <v/>
      </c>
      <c r="O252" s="139"/>
      <c r="P252" s="140"/>
      <c r="Q252" s="140"/>
      <c r="R252" s="140"/>
      <c r="S252" s="140"/>
      <c r="T252" s="140"/>
      <c r="U252" s="141">
        <f t="shared" si="44"/>
        <v>0</v>
      </c>
    </row>
    <row r="253" ht="15" hidden="1" customHeight="1">
      <c r="A253" s="144"/>
      <c r="B253" s="134">
        <v>73</v>
      </c>
      <c r="C253" s="135" t="str">
        <f t="shared" ca="1" si="34"/>
        <v>10.6</v>
      </c>
      <c r="D253" s="135" t="str">
        <f t="shared" ca="1" si="35"/>
        <v>na</v>
      </c>
      <c r="E253" s="135" t="s">
        <v>33</v>
      </c>
      <c r="F253" s="136" t="str">
        <f t="shared" ca="1" si="36"/>
        <v>https://elections.larochelle.fr/resultats-2024-europeennes</v>
      </c>
      <c r="G253" s="135" t="str">
        <f t="shared" ca="1" si="37"/>
        <v>A</v>
      </c>
      <c r="H253" s="135" t="str">
        <f t="shared" ca="1" si="38"/>
        <v>x</v>
      </c>
      <c r="I253" s="135" t="str">
        <f t="shared" ca="1" si="39"/>
        <v/>
      </c>
      <c r="J253" s="137" t="str">
        <f t="shared" ca="1" si="40"/>
        <v/>
      </c>
      <c r="K253" s="138" t="str">
        <f t="shared" ca="1" si="41"/>
        <v/>
      </c>
      <c r="L253" s="138"/>
      <c r="M253" s="138">
        <f t="shared" ca="1" si="42"/>
        <v>0</v>
      </c>
      <c r="N253" s="139" t="str">
        <f t="shared" ca="1" si="43"/>
        <v/>
      </c>
      <c r="O253" s="139"/>
      <c r="P253" s="140"/>
      <c r="Q253" s="140"/>
      <c r="R253" s="140"/>
      <c r="S253" s="140"/>
      <c r="T253" s="140"/>
      <c r="U253" s="141">
        <f t="shared" si="44"/>
        <v>0</v>
      </c>
    </row>
    <row r="254" ht="15" hidden="1" customHeight="1">
      <c r="A254" s="144"/>
      <c r="B254" s="134">
        <v>73</v>
      </c>
      <c r="C254" s="135" t="str">
        <f t="shared" ca="1" si="34"/>
        <v>10.6</v>
      </c>
      <c r="D254" s="135" t="str">
        <f t="shared" ca="1" si="35"/>
        <v>na</v>
      </c>
      <c r="E254" s="135" t="s">
        <v>36</v>
      </c>
      <c r="F254" s="136" t="str">
        <f t="shared" ca="1" si="36"/>
        <v>https://elections.larochelle.fr/mentions-legales</v>
      </c>
      <c r="G254" s="135" t="str">
        <f t="shared" ca="1" si="37"/>
        <v>A</v>
      </c>
      <c r="H254" s="135" t="str">
        <f t="shared" ca="1" si="38"/>
        <v>x</v>
      </c>
      <c r="I254" s="135" t="str">
        <f t="shared" ca="1" si="39"/>
        <v/>
      </c>
      <c r="J254" s="137" t="str">
        <f t="shared" ca="1" si="40"/>
        <v/>
      </c>
      <c r="K254" s="138" t="str">
        <f t="shared" ca="1" si="41"/>
        <v/>
      </c>
      <c r="L254" s="138"/>
      <c r="M254" s="138">
        <f t="shared" ca="1" si="42"/>
        <v>0</v>
      </c>
      <c r="N254" s="139" t="str">
        <f t="shared" ca="1" si="43"/>
        <v/>
      </c>
      <c r="O254" s="139"/>
      <c r="P254" s="140"/>
      <c r="Q254" s="140"/>
      <c r="R254" s="140"/>
      <c r="S254" s="140"/>
      <c r="T254" s="140"/>
      <c r="U254" s="141">
        <f t="shared" si="44"/>
        <v>0</v>
      </c>
    </row>
    <row r="255" ht="15" hidden="1" customHeight="1">
      <c r="A255" s="144"/>
      <c r="B255" s="134">
        <v>73</v>
      </c>
      <c r="C255" s="135" t="str">
        <f t="shared" ca="1" si="34"/>
        <v>10.6</v>
      </c>
      <c r="D255" s="135" t="str">
        <f t="shared" ca="1" si="35"/>
        <v>c</v>
      </c>
      <c r="E255" s="135" t="s">
        <v>39</v>
      </c>
      <c r="F255" s="136" t="str">
        <f t="shared" ca="1" si="36"/>
        <v>https://accessibilite.larochelle.fr/la-rochelle-elections/#conformity</v>
      </c>
      <c r="G255" s="135" t="str">
        <f t="shared" ca="1" si="37"/>
        <v>A</v>
      </c>
      <c r="H255" s="135" t="str">
        <f t="shared" ca="1" si="38"/>
        <v>x</v>
      </c>
      <c r="I255" s="135" t="str">
        <f t="shared" ca="1" si="39"/>
        <v/>
      </c>
      <c r="J255" s="137" t="str">
        <f t="shared" ca="1" si="40"/>
        <v/>
      </c>
      <c r="K255" s="138" t="str">
        <f t="shared" ca="1" si="41"/>
        <v/>
      </c>
      <c r="L255" s="138"/>
      <c r="M255" s="138">
        <f t="shared" ca="1" si="42"/>
        <v>0</v>
      </c>
      <c r="N255" s="139" t="str">
        <f t="shared" ca="1" si="43"/>
        <v/>
      </c>
      <c r="O255" s="139"/>
      <c r="P255" s="140"/>
      <c r="Q255" s="140"/>
      <c r="R255" s="140"/>
      <c r="S255" s="140"/>
      <c r="T255" s="140"/>
      <c r="U255" s="141">
        <f t="shared" si="44"/>
        <v>0</v>
      </c>
    </row>
    <row r="256" ht="15" hidden="1" customHeight="1">
      <c r="A256" s="144"/>
      <c r="B256" s="134">
        <v>74</v>
      </c>
      <c r="C256" s="135" t="str">
        <f t="shared" ca="1" si="34"/>
        <v>10.7</v>
      </c>
      <c r="D256" s="135" t="str">
        <f t="shared" ca="1" si="35"/>
        <v>c</v>
      </c>
      <c r="E256" s="135" t="s">
        <v>30</v>
      </c>
      <c r="F256" s="136" t="str">
        <f t="shared" ca="1" si="36"/>
        <v>https://elections.larochelle.fr/</v>
      </c>
      <c r="G256" s="135" t="str">
        <f t="shared" ca="1" si="37"/>
        <v>A</v>
      </c>
      <c r="H256" s="135" t="str">
        <f t="shared" ca="1" si="38"/>
        <v>x</v>
      </c>
      <c r="I256" s="135" t="str">
        <f t="shared" ca="1" si="39"/>
        <v/>
      </c>
      <c r="J256" s="137" t="str">
        <f t="shared" ca="1" si="40"/>
        <v/>
      </c>
      <c r="K256" s="138" t="str">
        <f t="shared" ca="1" si="41"/>
        <v/>
      </c>
      <c r="L256" s="138"/>
      <c r="M256" s="138">
        <f t="shared" ca="1" si="42"/>
        <v>0</v>
      </c>
      <c r="N256" s="139" t="str">
        <f t="shared" ca="1" si="43"/>
        <v/>
      </c>
      <c r="O256" s="139"/>
      <c r="P256" s="140"/>
      <c r="Q256" s="140"/>
      <c r="R256" s="140"/>
      <c r="S256" s="140"/>
      <c r="T256" s="140"/>
      <c r="U256" s="141">
        <f t="shared" si="44"/>
        <v>0</v>
      </c>
    </row>
    <row r="257" ht="15" hidden="1" customHeight="1">
      <c r="A257" s="144"/>
      <c r="B257" s="134">
        <v>74</v>
      </c>
      <c r="C257" s="135" t="str">
        <f t="shared" ca="1" si="34"/>
        <v>10.7</v>
      </c>
      <c r="D257" s="135" t="str">
        <f t="shared" ca="1" si="35"/>
        <v>c</v>
      </c>
      <c r="E257" s="135" t="s">
        <v>33</v>
      </c>
      <c r="F257" s="136" t="str">
        <f t="shared" ca="1" si="36"/>
        <v>https://elections.larochelle.fr/resultats-2024-europeennes</v>
      </c>
      <c r="G257" s="135" t="str">
        <f t="shared" ca="1" si="37"/>
        <v>A</v>
      </c>
      <c r="H257" s="135" t="str">
        <f t="shared" ca="1" si="38"/>
        <v>x</v>
      </c>
      <c r="I257" s="135" t="str">
        <f t="shared" ca="1" si="39"/>
        <v/>
      </c>
      <c r="J257" s="137" t="str">
        <f t="shared" ca="1" si="40"/>
        <v/>
      </c>
      <c r="K257" s="138" t="str">
        <f t="shared" ca="1" si="41"/>
        <v/>
      </c>
      <c r="L257" s="138"/>
      <c r="M257" s="138">
        <f t="shared" ca="1" si="42"/>
        <v>0</v>
      </c>
      <c r="N257" s="139" t="str">
        <f t="shared" ca="1" si="43"/>
        <v/>
      </c>
      <c r="O257" s="139"/>
      <c r="P257" s="140"/>
      <c r="Q257" s="140"/>
      <c r="R257" s="140"/>
      <c r="S257" s="140"/>
      <c r="T257" s="140"/>
      <c r="U257" s="141">
        <f t="shared" si="44"/>
        <v>0</v>
      </c>
    </row>
    <row r="258" ht="15" hidden="1" customHeight="1">
      <c r="A258" s="144"/>
      <c r="B258" s="134">
        <v>74</v>
      </c>
      <c r="C258" s="135" t="str">
        <f t="shared" ca="1" si="34"/>
        <v>10.7</v>
      </c>
      <c r="D258" s="135" t="str">
        <f t="shared" ca="1" si="35"/>
        <v>c</v>
      </c>
      <c r="E258" s="135" t="s">
        <v>36</v>
      </c>
      <c r="F258" s="136" t="str">
        <f t="shared" ca="1" si="36"/>
        <v>https://elections.larochelle.fr/mentions-legales</v>
      </c>
      <c r="G258" s="135" t="str">
        <f t="shared" ca="1" si="37"/>
        <v>A</v>
      </c>
      <c r="H258" s="135" t="str">
        <f t="shared" ca="1" si="38"/>
        <v>x</v>
      </c>
      <c r="I258" s="135" t="str">
        <f t="shared" ca="1" si="39"/>
        <v/>
      </c>
      <c r="J258" s="137" t="str">
        <f t="shared" ca="1" si="40"/>
        <v/>
      </c>
      <c r="K258" s="138" t="str">
        <f t="shared" ca="1" si="41"/>
        <v/>
      </c>
      <c r="L258" s="138"/>
      <c r="M258" s="138">
        <f t="shared" ca="1" si="42"/>
        <v>0</v>
      </c>
      <c r="N258" s="139" t="str">
        <f t="shared" ca="1" si="43"/>
        <v/>
      </c>
      <c r="O258" s="139"/>
      <c r="P258" s="140"/>
      <c r="Q258" s="140"/>
      <c r="R258" s="140"/>
      <c r="S258" s="140"/>
      <c r="T258" s="140"/>
      <c r="U258" s="141">
        <f t="shared" si="44"/>
        <v>0</v>
      </c>
    </row>
    <row r="259" ht="15" hidden="1" customHeight="1">
      <c r="A259" s="144"/>
      <c r="B259" s="134">
        <v>74</v>
      </c>
      <c r="C259" s="135" t="str">
        <f t="shared" ca="1" si="34"/>
        <v>10.7</v>
      </c>
      <c r="D259" s="135" t="str">
        <f t="shared" ca="1" si="35"/>
        <v>c</v>
      </c>
      <c r="E259" s="135" t="s">
        <v>39</v>
      </c>
      <c r="F259" s="136" t="str">
        <f t="shared" ca="1" si="36"/>
        <v>https://accessibilite.larochelle.fr/la-rochelle-elections/#conformity</v>
      </c>
      <c r="G259" s="135" t="str">
        <f t="shared" ca="1" si="37"/>
        <v>A</v>
      </c>
      <c r="H259" s="135" t="str">
        <f t="shared" ca="1" si="38"/>
        <v>x</v>
      </c>
      <c r="I259" s="135" t="str">
        <f t="shared" ca="1" si="39"/>
        <v/>
      </c>
      <c r="J259" s="137" t="str">
        <f t="shared" ca="1" si="40"/>
        <v/>
      </c>
      <c r="K259" s="138" t="str">
        <f t="shared" ca="1" si="41"/>
        <v/>
      </c>
      <c r="L259" s="138"/>
      <c r="M259" s="138">
        <f t="shared" ca="1" si="42"/>
        <v>0</v>
      </c>
      <c r="N259" s="139" t="str">
        <f t="shared" ca="1" si="43"/>
        <v/>
      </c>
      <c r="O259" s="139"/>
      <c r="P259" s="140"/>
      <c r="Q259" s="140"/>
      <c r="R259" s="140"/>
      <c r="S259" s="140"/>
      <c r="T259" s="140"/>
      <c r="U259" s="141">
        <f t="shared" si="44"/>
        <v>0</v>
      </c>
    </row>
    <row r="260" ht="15" hidden="1" customHeight="1">
      <c r="A260" s="144"/>
      <c r="B260" s="134">
        <v>75</v>
      </c>
      <c r="C260" s="135" t="str">
        <f t="shared" ca="1" si="34"/>
        <v>10.8</v>
      </c>
      <c r="D260" s="135" t="str">
        <f t="shared" ca="1" si="35"/>
        <v>na</v>
      </c>
      <c r="E260" s="135" t="s">
        <v>30</v>
      </c>
      <c r="F260" s="136" t="str">
        <f t="shared" ca="1" si="36"/>
        <v>https://elections.larochelle.fr/</v>
      </c>
      <c r="G260" s="135" t="str">
        <f t="shared" ca="1" si="37"/>
        <v>A</v>
      </c>
      <c r="H260" s="135" t="str">
        <f t="shared" ca="1" si="38"/>
        <v/>
      </c>
      <c r="I260" s="135" t="str">
        <f t="shared" ca="1" si="39"/>
        <v/>
      </c>
      <c r="J260" s="137" t="str">
        <f t="shared" ca="1" si="40"/>
        <v/>
      </c>
      <c r="K260" s="138" t="str">
        <f t="shared" ca="1" si="41"/>
        <v/>
      </c>
      <c r="L260" s="138"/>
      <c r="M260" s="138">
        <f t="shared" ca="1" si="42"/>
        <v>0</v>
      </c>
      <c r="N260" s="139" t="str">
        <f t="shared" ca="1" si="43"/>
        <v/>
      </c>
      <c r="O260" s="139"/>
      <c r="P260" s="140"/>
      <c r="Q260" s="140"/>
      <c r="R260" s="140"/>
      <c r="S260" s="140"/>
      <c r="T260" s="140"/>
      <c r="U260" s="141">
        <f t="shared" si="44"/>
        <v>0</v>
      </c>
    </row>
    <row r="261" ht="15" hidden="1" customHeight="1">
      <c r="A261" s="144"/>
      <c r="B261" s="134">
        <v>75</v>
      </c>
      <c r="C261" s="135" t="str">
        <f t="shared" ca="1" si="34"/>
        <v>10.8</v>
      </c>
      <c r="D261" s="135" t="str">
        <f t="shared" ca="1" si="35"/>
        <v>na</v>
      </c>
      <c r="E261" s="135" t="s">
        <v>33</v>
      </c>
      <c r="F261" s="136" t="str">
        <f t="shared" ca="1" si="36"/>
        <v>https://elections.larochelle.fr/resultats-2024-europeennes</v>
      </c>
      <c r="G261" s="135" t="str">
        <f t="shared" ca="1" si="37"/>
        <v>A</v>
      </c>
      <c r="H261" s="135" t="str">
        <f t="shared" ca="1" si="38"/>
        <v/>
      </c>
      <c r="I261" s="135" t="str">
        <f t="shared" ca="1" si="39"/>
        <v/>
      </c>
      <c r="J261" s="137" t="str">
        <f t="shared" ca="1" si="40"/>
        <v/>
      </c>
      <c r="K261" s="138" t="str">
        <f t="shared" ca="1" si="41"/>
        <v/>
      </c>
      <c r="L261" s="138"/>
      <c r="M261" s="138">
        <f t="shared" ca="1" si="42"/>
        <v>0</v>
      </c>
      <c r="N261" s="139" t="str">
        <f t="shared" ca="1" si="43"/>
        <v/>
      </c>
      <c r="O261" s="139"/>
      <c r="P261" s="140"/>
      <c r="Q261" s="140"/>
      <c r="R261" s="140"/>
      <c r="S261" s="140"/>
      <c r="T261" s="140"/>
      <c r="U261" s="141">
        <f t="shared" si="44"/>
        <v>0</v>
      </c>
    </row>
    <row r="262" ht="15" hidden="1" customHeight="1">
      <c r="A262" s="144"/>
      <c r="B262" s="134">
        <v>75</v>
      </c>
      <c r="C262" s="135" t="str">
        <f t="shared" ca="1" si="34"/>
        <v>10.8</v>
      </c>
      <c r="D262" s="135" t="str">
        <f t="shared" ca="1" si="35"/>
        <v>na</v>
      </c>
      <c r="E262" s="135" t="s">
        <v>36</v>
      </c>
      <c r="F262" s="136" t="str">
        <f t="shared" ca="1" si="36"/>
        <v>https://elections.larochelle.fr/mentions-legales</v>
      </c>
      <c r="G262" s="135" t="str">
        <f t="shared" ca="1" si="37"/>
        <v>A</v>
      </c>
      <c r="H262" s="135" t="str">
        <f t="shared" ca="1" si="38"/>
        <v/>
      </c>
      <c r="I262" s="135" t="str">
        <f t="shared" ca="1" si="39"/>
        <v/>
      </c>
      <c r="J262" s="137" t="str">
        <f t="shared" ca="1" si="40"/>
        <v/>
      </c>
      <c r="K262" s="138" t="str">
        <f t="shared" ca="1" si="41"/>
        <v/>
      </c>
      <c r="L262" s="138"/>
      <c r="M262" s="138">
        <f t="shared" ca="1" si="42"/>
        <v>0</v>
      </c>
      <c r="N262" s="139" t="str">
        <f t="shared" ca="1" si="43"/>
        <v/>
      </c>
      <c r="O262" s="139"/>
      <c r="P262" s="140"/>
      <c r="Q262" s="140"/>
      <c r="R262" s="140"/>
      <c r="S262" s="140"/>
      <c r="T262" s="140"/>
      <c r="U262" s="141">
        <f t="shared" si="44"/>
        <v>0</v>
      </c>
    </row>
    <row r="263" ht="15" hidden="1" customHeight="1">
      <c r="A263" s="144"/>
      <c r="B263" s="134">
        <v>75</v>
      </c>
      <c r="C263" s="135" t="str">
        <f t="shared" ca="1" si="34"/>
        <v>10.8</v>
      </c>
      <c r="D263" s="135" t="str">
        <f t="shared" ca="1" si="35"/>
        <v>na</v>
      </c>
      <c r="E263" s="135" t="s">
        <v>39</v>
      </c>
      <c r="F263" s="136" t="str">
        <f t="shared" ca="1" si="36"/>
        <v>https://accessibilite.larochelle.fr/la-rochelle-elections/#conformity</v>
      </c>
      <c r="G263" s="135" t="str">
        <f t="shared" ca="1" si="37"/>
        <v>A</v>
      </c>
      <c r="H263" s="135" t="str">
        <f t="shared" ca="1" si="38"/>
        <v/>
      </c>
      <c r="I263" s="135" t="str">
        <f t="shared" ca="1" si="39"/>
        <v/>
      </c>
      <c r="J263" s="137" t="str">
        <f t="shared" ca="1" si="40"/>
        <v/>
      </c>
      <c r="K263" s="138" t="str">
        <f t="shared" ca="1" si="41"/>
        <v/>
      </c>
      <c r="L263" s="138"/>
      <c r="M263" s="138">
        <f t="shared" ca="1" si="42"/>
        <v>0</v>
      </c>
      <c r="N263" s="139" t="str">
        <f t="shared" ca="1" si="43"/>
        <v/>
      </c>
      <c r="O263" s="139"/>
      <c r="P263" s="140"/>
      <c r="Q263" s="140"/>
      <c r="R263" s="140"/>
      <c r="S263" s="140"/>
      <c r="T263" s="140"/>
      <c r="U263" s="141">
        <f t="shared" si="44"/>
        <v>0</v>
      </c>
    </row>
    <row r="264" ht="15" hidden="1" customHeight="1">
      <c r="A264" s="144"/>
      <c r="B264" s="134">
        <v>76</v>
      </c>
      <c r="C264" s="135" t="str">
        <f t="shared" ref="C264:C327" ca="1" si="45">IF(INDIRECT($E264&amp;"!B"&amp;$B264)=0,"",INDIRECT($E264&amp;"!B"&amp;$B264))</f>
        <v>10.9</v>
      </c>
      <c r="D264" s="135" t="str">
        <f t="shared" ref="D264:D327" ca="1" si="46">IF(INDIRECT($E264&amp;"!F"&amp;$B264)=0,"",INDIRECT($E264&amp;"!F"&amp;$B264))</f>
        <v>c</v>
      </c>
      <c r="E264" s="135" t="s">
        <v>30</v>
      </c>
      <c r="F264" s="136" t="str">
        <f t="shared" ref="F264:F327" ca="1" si="47">HYPERLINK(INDIRECT($E264&amp;"!C3"))</f>
        <v>https://elections.larochelle.fr/</v>
      </c>
      <c r="G264" s="135" t="str">
        <f t="shared" ref="G264:G327" ca="1" si="48">IF(INDIRECT($E264&amp;"!C"&amp;$B264)=0,"",INDIRECT($E264&amp;"!C"&amp;$B264))</f>
        <v>A</v>
      </c>
      <c r="H264" s="135" t="str">
        <f t="shared" ref="H264:H327" ca="1" si="49">IF(INDIRECT($E264&amp;"!D"&amp;$B264)=0,"",INDIRECT($E264&amp;"!D"&amp;$B264))</f>
        <v/>
      </c>
      <c r="I264" s="135" t="str">
        <f t="shared" ref="I264:I327" ca="1" si="50">IF(INDIRECT($E264&amp;"!H"&amp;$B264)=0,"",INDIRECT($E264&amp;"!H"&amp;$B264))</f>
        <v/>
      </c>
      <c r="J264" s="137" t="str">
        <f t="shared" ref="J264:J327" ca="1" si="51">IF(INDIRECT($E264&amp;"!I"&amp;$B264)=0,"",INDIRECT($E264&amp;"!I"&amp;$B264))</f>
        <v/>
      </c>
      <c r="K264" s="138" t="str">
        <f t="shared" ref="K264:K327" ca="1" si="52">IFERROR(VLOOKUP($J264,$W$1:$AA$4,(MATCH($I264,$X$5:$AA$5,0))+1,FALSE),"")</f>
        <v/>
      </c>
      <c r="L264" s="138"/>
      <c r="M264" s="138">
        <f t="shared" ref="M264:M327" ca="1" si="53">COUNTIFS($C$7:$C$431,$C264,$D$7:$D$431,"nc")</f>
        <v>0</v>
      </c>
      <c r="N264" s="139" t="str">
        <f t="shared" ref="N264:N327" ca="1" si="54">IF(INDIRECT($E264&amp;"!J"&amp;$B264)=0,"",INDIRECT($E264&amp;"!J"&amp;$B264))</f>
        <v/>
      </c>
      <c r="O264" s="139"/>
      <c r="P264" s="140"/>
      <c r="Q264" s="140"/>
      <c r="R264" s="140"/>
      <c r="S264" s="140"/>
      <c r="T264" s="140"/>
      <c r="U264" s="141">
        <f t="shared" ref="U264:U327" si="55">SUM($P264:$T264)</f>
        <v>0</v>
      </c>
    </row>
    <row r="265" ht="15" hidden="1" customHeight="1">
      <c r="A265" s="144"/>
      <c r="B265" s="134">
        <v>76</v>
      </c>
      <c r="C265" s="135" t="str">
        <f t="shared" ca="1" si="45"/>
        <v>10.9</v>
      </c>
      <c r="D265" s="135" t="str">
        <f t="shared" ca="1" si="46"/>
        <v>c</v>
      </c>
      <c r="E265" s="135" t="s">
        <v>33</v>
      </c>
      <c r="F265" s="136" t="str">
        <f t="shared" ca="1" si="47"/>
        <v>https://elections.larochelle.fr/resultats-2024-europeennes</v>
      </c>
      <c r="G265" s="135" t="str">
        <f t="shared" ca="1" si="48"/>
        <v>A</v>
      </c>
      <c r="H265" s="135" t="str">
        <f t="shared" ca="1" si="49"/>
        <v/>
      </c>
      <c r="I265" s="135" t="str">
        <f t="shared" ca="1" si="50"/>
        <v/>
      </c>
      <c r="J265" s="137" t="str">
        <f t="shared" ca="1" si="51"/>
        <v/>
      </c>
      <c r="K265" s="138" t="str">
        <f t="shared" ca="1" si="52"/>
        <v/>
      </c>
      <c r="L265" s="138"/>
      <c r="M265" s="138">
        <f t="shared" ca="1" si="53"/>
        <v>0</v>
      </c>
      <c r="N265" s="139" t="str">
        <f t="shared" ca="1" si="54"/>
        <v/>
      </c>
      <c r="O265" s="139"/>
      <c r="P265" s="140"/>
      <c r="Q265" s="140"/>
      <c r="R265" s="140"/>
      <c r="S265" s="140"/>
      <c r="T265" s="140"/>
      <c r="U265" s="141">
        <f t="shared" si="55"/>
        <v>0</v>
      </c>
    </row>
    <row r="266" ht="15" hidden="1" customHeight="1">
      <c r="A266" s="144"/>
      <c r="B266" s="134">
        <v>76</v>
      </c>
      <c r="C266" s="135" t="str">
        <f t="shared" ca="1" si="45"/>
        <v>10.9</v>
      </c>
      <c r="D266" s="135" t="str">
        <f t="shared" ca="1" si="46"/>
        <v>c</v>
      </c>
      <c r="E266" s="135" t="s">
        <v>36</v>
      </c>
      <c r="F266" s="136" t="str">
        <f t="shared" ca="1" si="47"/>
        <v>https://elections.larochelle.fr/mentions-legales</v>
      </c>
      <c r="G266" s="135" t="str">
        <f t="shared" ca="1" si="48"/>
        <v>A</v>
      </c>
      <c r="H266" s="135" t="str">
        <f t="shared" ca="1" si="49"/>
        <v/>
      </c>
      <c r="I266" s="135" t="str">
        <f t="shared" ca="1" si="50"/>
        <v/>
      </c>
      <c r="J266" s="137" t="str">
        <f t="shared" ca="1" si="51"/>
        <v/>
      </c>
      <c r="K266" s="138" t="str">
        <f t="shared" ca="1" si="52"/>
        <v/>
      </c>
      <c r="L266" s="138"/>
      <c r="M266" s="138">
        <f t="shared" ca="1" si="53"/>
        <v>0</v>
      </c>
      <c r="N266" s="139" t="str">
        <f t="shared" ca="1" si="54"/>
        <v/>
      </c>
      <c r="O266" s="139"/>
      <c r="P266" s="140"/>
      <c r="Q266" s="140"/>
      <c r="R266" s="140"/>
      <c r="S266" s="140"/>
      <c r="T266" s="140"/>
      <c r="U266" s="141">
        <f t="shared" si="55"/>
        <v>0</v>
      </c>
    </row>
    <row r="267" ht="15" hidden="1" customHeight="1">
      <c r="A267" s="144"/>
      <c r="B267" s="134">
        <v>76</v>
      </c>
      <c r="C267" s="135" t="str">
        <f t="shared" ca="1" si="45"/>
        <v>10.9</v>
      </c>
      <c r="D267" s="135" t="str">
        <f t="shared" ca="1" si="46"/>
        <v>na</v>
      </c>
      <c r="E267" s="135" t="s">
        <v>39</v>
      </c>
      <c r="F267" s="136" t="str">
        <f t="shared" ca="1" si="47"/>
        <v>https://accessibilite.larochelle.fr/la-rochelle-elections/#conformity</v>
      </c>
      <c r="G267" s="135" t="str">
        <f t="shared" ca="1" si="48"/>
        <v>A</v>
      </c>
      <c r="H267" s="135" t="str">
        <f t="shared" ca="1" si="49"/>
        <v/>
      </c>
      <c r="I267" s="135" t="str">
        <f t="shared" ca="1" si="50"/>
        <v/>
      </c>
      <c r="J267" s="137" t="str">
        <f t="shared" ca="1" si="51"/>
        <v/>
      </c>
      <c r="K267" s="138" t="str">
        <f t="shared" ca="1" si="52"/>
        <v/>
      </c>
      <c r="L267" s="138"/>
      <c r="M267" s="138">
        <f t="shared" ca="1" si="53"/>
        <v>0</v>
      </c>
      <c r="N267" s="139" t="str">
        <f t="shared" ca="1" si="54"/>
        <v/>
      </c>
      <c r="O267" s="139"/>
      <c r="P267" s="140"/>
      <c r="Q267" s="140"/>
      <c r="R267" s="140"/>
      <c r="S267" s="140"/>
      <c r="T267" s="140"/>
      <c r="U267" s="141">
        <f t="shared" si="55"/>
        <v>0</v>
      </c>
    </row>
    <row r="268" ht="15" hidden="1" customHeight="1">
      <c r="A268" s="144"/>
      <c r="B268" s="134">
        <v>77</v>
      </c>
      <c r="C268" s="135" t="str">
        <f t="shared" ca="1" si="45"/>
        <v>10.10</v>
      </c>
      <c r="D268" s="135" t="str">
        <f t="shared" ca="1" si="46"/>
        <v>c</v>
      </c>
      <c r="E268" s="135" t="s">
        <v>30</v>
      </c>
      <c r="F268" s="136" t="str">
        <f t="shared" ca="1" si="47"/>
        <v>https://elections.larochelle.fr/</v>
      </c>
      <c r="G268" s="135" t="str">
        <f t="shared" ca="1" si="48"/>
        <v>A</v>
      </c>
      <c r="H268" s="135" t="str">
        <f t="shared" ca="1" si="49"/>
        <v/>
      </c>
      <c r="I268" s="135" t="str">
        <f t="shared" ca="1" si="50"/>
        <v/>
      </c>
      <c r="J268" s="137" t="str">
        <f t="shared" ca="1" si="51"/>
        <v/>
      </c>
      <c r="K268" s="138" t="str">
        <f t="shared" ca="1" si="52"/>
        <v/>
      </c>
      <c r="L268" s="138"/>
      <c r="M268" s="138">
        <f t="shared" ca="1" si="53"/>
        <v>0</v>
      </c>
      <c r="N268" s="139" t="str">
        <f t="shared" ca="1" si="54"/>
        <v/>
      </c>
      <c r="O268" s="139"/>
      <c r="P268" s="140"/>
      <c r="Q268" s="140"/>
      <c r="R268" s="140"/>
      <c r="S268" s="140"/>
      <c r="T268" s="140"/>
      <c r="U268" s="141">
        <f t="shared" si="55"/>
        <v>0</v>
      </c>
    </row>
    <row r="269" ht="15" hidden="1" customHeight="1">
      <c r="A269" s="144"/>
      <c r="B269" s="134">
        <v>77</v>
      </c>
      <c r="C269" s="135" t="str">
        <f t="shared" ca="1" si="45"/>
        <v>10.10</v>
      </c>
      <c r="D269" s="135" t="str">
        <f t="shared" ca="1" si="46"/>
        <v>c</v>
      </c>
      <c r="E269" s="135" t="s">
        <v>33</v>
      </c>
      <c r="F269" s="136" t="str">
        <f t="shared" ca="1" si="47"/>
        <v>https://elections.larochelle.fr/resultats-2024-europeennes</v>
      </c>
      <c r="G269" s="135" t="str">
        <f t="shared" ca="1" si="48"/>
        <v>A</v>
      </c>
      <c r="H269" s="135" t="str">
        <f t="shared" ca="1" si="49"/>
        <v/>
      </c>
      <c r="I269" s="135" t="str">
        <f t="shared" ca="1" si="50"/>
        <v/>
      </c>
      <c r="J269" s="137" t="str">
        <f t="shared" ca="1" si="51"/>
        <v/>
      </c>
      <c r="K269" s="138" t="str">
        <f t="shared" ca="1" si="52"/>
        <v/>
      </c>
      <c r="L269" s="138"/>
      <c r="M269" s="138">
        <f t="shared" ca="1" si="53"/>
        <v>0</v>
      </c>
      <c r="N269" s="139" t="str">
        <f t="shared" ca="1" si="54"/>
        <v/>
      </c>
      <c r="O269" s="139"/>
      <c r="P269" s="140"/>
      <c r="Q269" s="140"/>
      <c r="R269" s="140"/>
      <c r="S269" s="140"/>
      <c r="T269" s="140"/>
      <c r="U269" s="141">
        <f t="shared" si="55"/>
        <v>0</v>
      </c>
    </row>
    <row r="270" ht="15" hidden="1" customHeight="1">
      <c r="A270" s="144"/>
      <c r="B270" s="134">
        <v>77</v>
      </c>
      <c r="C270" s="135" t="str">
        <f t="shared" ca="1" si="45"/>
        <v>10.10</v>
      </c>
      <c r="D270" s="135" t="str">
        <f t="shared" ca="1" si="46"/>
        <v>c</v>
      </c>
      <c r="E270" s="135" t="s">
        <v>36</v>
      </c>
      <c r="F270" s="136" t="str">
        <f t="shared" ca="1" si="47"/>
        <v>https://elections.larochelle.fr/mentions-legales</v>
      </c>
      <c r="G270" s="135" t="str">
        <f t="shared" ca="1" si="48"/>
        <v>A</v>
      </c>
      <c r="H270" s="135" t="str">
        <f t="shared" ca="1" si="49"/>
        <v/>
      </c>
      <c r="I270" s="135" t="str">
        <f t="shared" ca="1" si="50"/>
        <v/>
      </c>
      <c r="J270" s="137" t="str">
        <f t="shared" ca="1" si="51"/>
        <v/>
      </c>
      <c r="K270" s="138" t="str">
        <f t="shared" ca="1" si="52"/>
        <v/>
      </c>
      <c r="L270" s="138"/>
      <c r="M270" s="138">
        <f t="shared" ca="1" si="53"/>
        <v>0</v>
      </c>
      <c r="N270" s="139" t="str">
        <f t="shared" ca="1" si="54"/>
        <v/>
      </c>
      <c r="O270" s="139"/>
      <c r="P270" s="140"/>
      <c r="Q270" s="140"/>
      <c r="R270" s="140"/>
      <c r="S270" s="140"/>
      <c r="T270" s="140"/>
      <c r="U270" s="141">
        <f t="shared" si="55"/>
        <v>0</v>
      </c>
    </row>
    <row r="271" ht="15" hidden="1" customHeight="1">
      <c r="A271" s="144"/>
      <c r="B271" s="134">
        <v>77</v>
      </c>
      <c r="C271" s="135" t="str">
        <f t="shared" ca="1" si="45"/>
        <v>10.10</v>
      </c>
      <c r="D271" s="135" t="str">
        <f t="shared" ca="1" si="46"/>
        <v>na</v>
      </c>
      <c r="E271" s="135" t="s">
        <v>39</v>
      </c>
      <c r="F271" s="136" t="str">
        <f t="shared" ca="1" si="47"/>
        <v>https://accessibilite.larochelle.fr/la-rochelle-elections/#conformity</v>
      </c>
      <c r="G271" s="135" t="str">
        <f t="shared" ca="1" si="48"/>
        <v>A</v>
      </c>
      <c r="H271" s="135" t="str">
        <f t="shared" ca="1" si="49"/>
        <v/>
      </c>
      <c r="I271" s="135" t="str">
        <f t="shared" ca="1" si="50"/>
        <v/>
      </c>
      <c r="J271" s="137" t="str">
        <f t="shared" ca="1" si="51"/>
        <v/>
      </c>
      <c r="K271" s="138" t="str">
        <f t="shared" ca="1" si="52"/>
        <v/>
      </c>
      <c r="L271" s="138"/>
      <c r="M271" s="138">
        <f t="shared" ca="1" si="53"/>
        <v>0</v>
      </c>
      <c r="N271" s="139" t="str">
        <f t="shared" ca="1" si="54"/>
        <v/>
      </c>
      <c r="O271" s="139"/>
      <c r="P271" s="140"/>
      <c r="Q271" s="140"/>
      <c r="R271" s="140"/>
      <c r="S271" s="140"/>
      <c r="T271" s="140"/>
      <c r="U271" s="141">
        <f t="shared" si="55"/>
        <v>0</v>
      </c>
    </row>
    <row r="272" ht="15" hidden="1" customHeight="1">
      <c r="A272" s="144"/>
      <c r="B272" s="134">
        <v>78</v>
      </c>
      <c r="C272" s="135" t="str">
        <f t="shared" ca="1" si="45"/>
        <v>10.11</v>
      </c>
      <c r="D272" s="135" t="str">
        <f t="shared" ca="1" si="46"/>
        <v>c</v>
      </c>
      <c r="E272" s="135" t="s">
        <v>30</v>
      </c>
      <c r="F272" s="136" t="str">
        <f t="shared" ca="1" si="47"/>
        <v>https://elections.larochelle.fr/</v>
      </c>
      <c r="G272" s="135" t="str">
        <f t="shared" ca="1" si="48"/>
        <v>AA</v>
      </c>
      <c r="H272" s="135" t="str">
        <f t="shared" ca="1" si="49"/>
        <v/>
      </c>
      <c r="I272" s="135" t="str">
        <f t="shared" ca="1" si="50"/>
        <v/>
      </c>
      <c r="J272" s="137" t="str">
        <f t="shared" ca="1" si="51"/>
        <v/>
      </c>
      <c r="K272" s="138" t="str">
        <f t="shared" ca="1" si="52"/>
        <v/>
      </c>
      <c r="L272" s="138"/>
      <c r="M272" s="138">
        <f t="shared" ca="1" si="53"/>
        <v>0</v>
      </c>
      <c r="N272" s="139" t="str">
        <f t="shared" ca="1" si="54"/>
        <v/>
      </c>
      <c r="O272" s="139"/>
      <c r="P272" s="140"/>
      <c r="Q272" s="140"/>
      <c r="R272" s="140"/>
      <c r="S272" s="140"/>
      <c r="T272" s="140"/>
      <c r="U272" s="141">
        <f t="shared" si="55"/>
        <v>0</v>
      </c>
    </row>
    <row r="273" ht="15" hidden="1" customHeight="1">
      <c r="A273" s="144"/>
      <c r="B273" s="134">
        <v>78</v>
      </c>
      <c r="C273" s="135" t="str">
        <f t="shared" ca="1" si="45"/>
        <v>10.11</v>
      </c>
      <c r="D273" s="135" t="str">
        <f t="shared" ca="1" si="46"/>
        <v>c</v>
      </c>
      <c r="E273" s="135" t="s">
        <v>33</v>
      </c>
      <c r="F273" s="136" t="str">
        <f t="shared" ca="1" si="47"/>
        <v>https://elections.larochelle.fr/resultats-2024-europeennes</v>
      </c>
      <c r="G273" s="135" t="str">
        <f t="shared" ca="1" si="48"/>
        <v>AA</v>
      </c>
      <c r="H273" s="135" t="str">
        <f t="shared" ca="1" si="49"/>
        <v/>
      </c>
      <c r="I273" s="135" t="str">
        <f t="shared" ca="1" si="50"/>
        <v/>
      </c>
      <c r="J273" s="137" t="str">
        <f t="shared" ca="1" si="51"/>
        <v/>
      </c>
      <c r="K273" s="138" t="str">
        <f t="shared" ca="1" si="52"/>
        <v/>
      </c>
      <c r="L273" s="138"/>
      <c r="M273" s="138">
        <f t="shared" ca="1" si="53"/>
        <v>0</v>
      </c>
      <c r="N273" s="139" t="str">
        <f t="shared" ca="1" si="54"/>
        <v/>
      </c>
      <c r="O273" s="139"/>
      <c r="P273" s="140"/>
      <c r="Q273" s="140"/>
      <c r="R273" s="140"/>
      <c r="S273" s="140"/>
      <c r="T273" s="140"/>
      <c r="U273" s="141">
        <f t="shared" si="55"/>
        <v>0</v>
      </c>
    </row>
    <row r="274" ht="15" hidden="1" customHeight="1">
      <c r="A274" s="144"/>
      <c r="B274" s="134">
        <v>78</v>
      </c>
      <c r="C274" s="135" t="str">
        <f t="shared" ca="1" si="45"/>
        <v>10.11</v>
      </c>
      <c r="D274" s="135" t="str">
        <f t="shared" ca="1" si="46"/>
        <v>c</v>
      </c>
      <c r="E274" s="135" t="s">
        <v>36</v>
      </c>
      <c r="F274" s="136" t="str">
        <f t="shared" ca="1" si="47"/>
        <v>https://elections.larochelle.fr/mentions-legales</v>
      </c>
      <c r="G274" s="135" t="str">
        <f t="shared" ca="1" si="48"/>
        <v>AA</v>
      </c>
      <c r="H274" s="135" t="str">
        <f t="shared" ca="1" si="49"/>
        <v/>
      </c>
      <c r="I274" s="135" t="str">
        <f t="shared" ca="1" si="50"/>
        <v/>
      </c>
      <c r="J274" s="137" t="str">
        <f t="shared" ca="1" si="51"/>
        <v/>
      </c>
      <c r="K274" s="138" t="str">
        <f t="shared" ca="1" si="52"/>
        <v/>
      </c>
      <c r="L274" s="138"/>
      <c r="M274" s="138">
        <f t="shared" ca="1" si="53"/>
        <v>0</v>
      </c>
      <c r="N274" s="139" t="str">
        <f t="shared" ca="1" si="54"/>
        <v/>
      </c>
      <c r="O274" s="139"/>
      <c r="P274" s="140"/>
      <c r="Q274" s="140"/>
      <c r="R274" s="140"/>
      <c r="S274" s="140"/>
      <c r="T274" s="140"/>
      <c r="U274" s="141">
        <f t="shared" si="55"/>
        <v>0</v>
      </c>
    </row>
    <row r="275" ht="15" hidden="1" customHeight="1">
      <c r="A275" s="144"/>
      <c r="B275" s="134">
        <v>78</v>
      </c>
      <c r="C275" s="135" t="str">
        <f t="shared" ca="1" si="45"/>
        <v>10.11</v>
      </c>
      <c r="D275" s="135" t="str">
        <f t="shared" ca="1" si="46"/>
        <v>c</v>
      </c>
      <c r="E275" s="135" t="s">
        <v>39</v>
      </c>
      <c r="F275" s="136" t="str">
        <f t="shared" ca="1" si="47"/>
        <v>https://accessibilite.larochelle.fr/la-rochelle-elections/#conformity</v>
      </c>
      <c r="G275" s="135" t="str">
        <f t="shared" ca="1" si="48"/>
        <v>AA</v>
      </c>
      <c r="H275" s="135" t="str">
        <f t="shared" ca="1" si="49"/>
        <v/>
      </c>
      <c r="I275" s="135" t="str">
        <f t="shared" ca="1" si="50"/>
        <v/>
      </c>
      <c r="J275" s="137" t="str">
        <f t="shared" ca="1" si="51"/>
        <v/>
      </c>
      <c r="K275" s="138" t="str">
        <f t="shared" ca="1" si="52"/>
        <v/>
      </c>
      <c r="L275" s="138"/>
      <c r="M275" s="138">
        <f t="shared" ca="1" si="53"/>
        <v>0</v>
      </c>
      <c r="N275" s="139" t="str">
        <f t="shared" ca="1" si="54"/>
        <v/>
      </c>
      <c r="O275" s="139"/>
      <c r="P275" s="140"/>
      <c r="Q275" s="140"/>
      <c r="R275" s="140"/>
      <c r="S275" s="140"/>
      <c r="T275" s="140"/>
      <c r="U275" s="141">
        <f t="shared" si="55"/>
        <v>0</v>
      </c>
    </row>
    <row r="276" ht="15" hidden="1" customHeight="1">
      <c r="A276" s="144"/>
      <c r="B276" s="134">
        <v>79</v>
      </c>
      <c r="C276" s="135" t="str">
        <f t="shared" ca="1" si="45"/>
        <v>10.12</v>
      </c>
      <c r="D276" s="135" t="str">
        <f t="shared" ca="1" si="46"/>
        <v>c</v>
      </c>
      <c r="E276" s="135" t="s">
        <v>30</v>
      </c>
      <c r="F276" s="136" t="str">
        <f t="shared" ca="1" si="47"/>
        <v>https://elections.larochelle.fr/</v>
      </c>
      <c r="G276" s="135" t="str">
        <f t="shared" ca="1" si="48"/>
        <v>AA</v>
      </c>
      <c r="H276" s="135" t="str">
        <f t="shared" ca="1" si="49"/>
        <v/>
      </c>
      <c r="I276" s="135" t="str">
        <f t="shared" ca="1" si="50"/>
        <v/>
      </c>
      <c r="J276" s="137" t="str">
        <f t="shared" ca="1" si="51"/>
        <v/>
      </c>
      <c r="K276" s="138" t="str">
        <f t="shared" ca="1" si="52"/>
        <v/>
      </c>
      <c r="L276" s="138"/>
      <c r="M276" s="138">
        <f t="shared" ca="1" si="53"/>
        <v>0</v>
      </c>
      <c r="N276" s="139" t="str">
        <f t="shared" ca="1" si="54"/>
        <v/>
      </c>
      <c r="O276" s="139"/>
      <c r="P276" s="140"/>
      <c r="Q276" s="140"/>
      <c r="R276" s="140"/>
      <c r="S276" s="140"/>
      <c r="T276" s="140"/>
      <c r="U276" s="141">
        <f t="shared" si="55"/>
        <v>0</v>
      </c>
    </row>
    <row r="277" ht="15" hidden="1" customHeight="1">
      <c r="A277" s="144"/>
      <c r="B277" s="134">
        <v>79</v>
      </c>
      <c r="C277" s="135" t="str">
        <f t="shared" ca="1" si="45"/>
        <v>10.12</v>
      </c>
      <c r="D277" s="135" t="str">
        <f t="shared" ca="1" si="46"/>
        <v>c</v>
      </c>
      <c r="E277" s="135" t="s">
        <v>33</v>
      </c>
      <c r="F277" s="136" t="str">
        <f t="shared" ca="1" si="47"/>
        <v>https://elections.larochelle.fr/resultats-2024-europeennes</v>
      </c>
      <c r="G277" s="135" t="str">
        <f t="shared" ca="1" si="48"/>
        <v>AA</v>
      </c>
      <c r="H277" s="135" t="str">
        <f t="shared" ca="1" si="49"/>
        <v/>
      </c>
      <c r="I277" s="135" t="str">
        <f t="shared" ca="1" si="50"/>
        <v/>
      </c>
      <c r="J277" s="137" t="str">
        <f t="shared" ca="1" si="51"/>
        <v/>
      </c>
      <c r="K277" s="138" t="str">
        <f t="shared" ca="1" si="52"/>
        <v/>
      </c>
      <c r="L277" s="138"/>
      <c r="M277" s="138">
        <f t="shared" ca="1" si="53"/>
        <v>0</v>
      </c>
      <c r="N277" s="139" t="str">
        <f t="shared" ca="1" si="54"/>
        <v/>
      </c>
      <c r="O277" s="139"/>
      <c r="P277" s="140"/>
      <c r="Q277" s="140"/>
      <c r="R277" s="140"/>
      <c r="S277" s="140"/>
      <c r="T277" s="140"/>
      <c r="U277" s="141">
        <f t="shared" si="55"/>
        <v>0</v>
      </c>
    </row>
    <row r="278" ht="15" hidden="1" customHeight="1">
      <c r="A278" s="144"/>
      <c r="B278" s="134">
        <v>79</v>
      </c>
      <c r="C278" s="135" t="str">
        <f t="shared" ca="1" si="45"/>
        <v>10.12</v>
      </c>
      <c r="D278" s="135" t="str">
        <f t="shared" ca="1" si="46"/>
        <v>c</v>
      </c>
      <c r="E278" s="135" t="s">
        <v>36</v>
      </c>
      <c r="F278" s="136" t="str">
        <f t="shared" ca="1" si="47"/>
        <v>https://elections.larochelle.fr/mentions-legales</v>
      </c>
      <c r="G278" s="135" t="str">
        <f t="shared" ca="1" si="48"/>
        <v>AA</v>
      </c>
      <c r="H278" s="135" t="str">
        <f t="shared" ca="1" si="49"/>
        <v/>
      </c>
      <c r="I278" s="135" t="str">
        <f t="shared" ca="1" si="50"/>
        <v/>
      </c>
      <c r="J278" s="137" t="str">
        <f t="shared" ca="1" si="51"/>
        <v/>
      </c>
      <c r="K278" s="138" t="str">
        <f t="shared" ca="1" si="52"/>
        <v/>
      </c>
      <c r="L278" s="138"/>
      <c r="M278" s="138">
        <f t="shared" ca="1" si="53"/>
        <v>0</v>
      </c>
      <c r="N278" s="139" t="str">
        <f t="shared" ca="1" si="54"/>
        <v/>
      </c>
      <c r="O278" s="139"/>
      <c r="P278" s="140"/>
      <c r="Q278" s="140"/>
      <c r="R278" s="140"/>
      <c r="S278" s="140"/>
      <c r="T278" s="140"/>
      <c r="U278" s="141">
        <f t="shared" si="55"/>
        <v>0</v>
      </c>
    </row>
    <row r="279" ht="15" hidden="1" customHeight="1">
      <c r="A279" s="144"/>
      <c r="B279" s="134">
        <v>79</v>
      </c>
      <c r="C279" s="135" t="str">
        <f t="shared" ca="1" si="45"/>
        <v>10.12</v>
      </c>
      <c r="D279" s="135" t="str">
        <f t="shared" ca="1" si="46"/>
        <v>c</v>
      </c>
      <c r="E279" s="135" t="s">
        <v>39</v>
      </c>
      <c r="F279" s="136" t="str">
        <f t="shared" ca="1" si="47"/>
        <v>https://accessibilite.larochelle.fr/la-rochelle-elections/#conformity</v>
      </c>
      <c r="G279" s="135" t="str">
        <f t="shared" ca="1" si="48"/>
        <v>AA</v>
      </c>
      <c r="H279" s="135" t="str">
        <f t="shared" ca="1" si="49"/>
        <v/>
      </c>
      <c r="I279" s="135" t="str">
        <f t="shared" ca="1" si="50"/>
        <v/>
      </c>
      <c r="J279" s="137" t="str">
        <f t="shared" ca="1" si="51"/>
        <v/>
      </c>
      <c r="K279" s="138" t="str">
        <f t="shared" ca="1" si="52"/>
        <v/>
      </c>
      <c r="L279" s="138"/>
      <c r="M279" s="138">
        <f t="shared" ca="1" si="53"/>
        <v>0</v>
      </c>
      <c r="N279" s="139" t="str">
        <f t="shared" ca="1" si="54"/>
        <v/>
      </c>
      <c r="O279" s="139"/>
      <c r="P279" s="140"/>
      <c r="Q279" s="140"/>
      <c r="R279" s="140"/>
      <c r="S279" s="140"/>
      <c r="T279" s="140"/>
      <c r="U279" s="141">
        <f t="shared" si="55"/>
        <v>0</v>
      </c>
    </row>
    <row r="280" ht="15" hidden="1" customHeight="1">
      <c r="A280" s="144"/>
      <c r="B280" s="134">
        <v>80</v>
      </c>
      <c r="C280" s="135" t="str">
        <f t="shared" ca="1" si="45"/>
        <v>10.13</v>
      </c>
      <c r="D280" s="135" t="str">
        <f t="shared" ca="1" si="46"/>
        <v>na</v>
      </c>
      <c r="E280" s="135" t="s">
        <v>30</v>
      </c>
      <c r="F280" s="136" t="str">
        <f t="shared" ca="1" si="47"/>
        <v>https://elections.larochelle.fr/</v>
      </c>
      <c r="G280" s="135" t="str">
        <f t="shared" ca="1" si="48"/>
        <v>AA</v>
      </c>
      <c r="H280" s="135" t="str">
        <f t="shared" ca="1" si="49"/>
        <v/>
      </c>
      <c r="I280" s="135" t="str">
        <f t="shared" ca="1" si="50"/>
        <v/>
      </c>
      <c r="J280" s="137" t="str">
        <f t="shared" ca="1" si="51"/>
        <v/>
      </c>
      <c r="K280" s="138" t="str">
        <f t="shared" ca="1" si="52"/>
        <v/>
      </c>
      <c r="L280" s="138"/>
      <c r="M280" s="138">
        <f t="shared" ca="1" si="53"/>
        <v>0</v>
      </c>
      <c r="N280" s="139" t="str">
        <f t="shared" ca="1" si="54"/>
        <v/>
      </c>
      <c r="O280" s="139"/>
      <c r="P280" s="140"/>
      <c r="Q280" s="140"/>
      <c r="R280" s="140"/>
      <c r="S280" s="140"/>
      <c r="T280" s="140"/>
      <c r="U280" s="141">
        <f t="shared" si="55"/>
        <v>0</v>
      </c>
    </row>
    <row r="281" ht="15" hidden="1" customHeight="1">
      <c r="A281" s="144"/>
      <c r="B281" s="134">
        <v>80</v>
      </c>
      <c r="C281" s="135" t="str">
        <f t="shared" ca="1" si="45"/>
        <v>10.13</v>
      </c>
      <c r="D281" s="135" t="str">
        <f t="shared" ca="1" si="46"/>
        <v>na</v>
      </c>
      <c r="E281" s="135" t="s">
        <v>33</v>
      </c>
      <c r="F281" s="136" t="str">
        <f t="shared" ca="1" si="47"/>
        <v>https://elections.larochelle.fr/resultats-2024-europeennes</v>
      </c>
      <c r="G281" s="135" t="str">
        <f t="shared" ca="1" si="48"/>
        <v>AA</v>
      </c>
      <c r="H281" s="135" t="str">
        <f t="shared" ca="1" si="49"/>
        <v/>
      </c>
      <c r="I281" s="135" t="str">
        <f t="shared" ca="1" si="50"/>
        <v/>
      </c>
      <c r="J281" s="137" t="str">
        <f t="shared" ca="1" si="51"/>
        <v/>
      </c>
      <c r="K281" s="138" t="str">
        <f t="shared" ca="1" si="52"/>
        <v/>
      </c>
      <c r="L281" s="138"/>
      <c r="M281" s="138">
        <f t="shared" ca="1" si="53"/>
        <v>0</v>
      </c>
      <c r="N281" s="139" t="str">
        <f t="shared" ca="1" si="54"/>
        <v/>
      </c>
      <c r="O281" s="139"/>
      <c r="P281" s="140"/>
      <c r="Q281" s="140"/>
      <c r="R281" s="140"/>
      <c r="S281" s="140"/>
      <c r="T281" s="140"/>
      <c r="U281" s="141">
        <f t="shared" si="55"/>
        <v>0</v>
      </c>
    </row>
    <row r="282" ht="15" hidden="1" customHeight="1">
      <c r="A282" s="144"/>
      <c r="B282" s="134">
        <v>80</v>
      </c>
      <c r="C282" s="135" t="str">
        <f t="shared" ca="1" si="45"/>
        <v>10.13</v>
      </c>
      <c r="D282" s="135" t="str">
        <f t="shared" ca="1" si="46"/>
        <v>na</v>
      </c>
      <c r="E282" s="135" t="s">
        <v>36</v>
      </c>
      <c r="F282" s="136" t="str">
        <f t="shared" ca="1" si="47"/>
        <v>https://elections.larochelle.fr/mentions-legales</v>
      </c>
      <c r="G282" s="135" t="str">
        <f t="shared" ca="1" si="48"/>
        <v>AA</v>
      </c>
      <c r="H282" s="135" t="str">
        <f t="shared" ca="1" si="49"/>
        <v/>
      </c>
      <c r="I282" s="135" t="str">
        <f t="shared" ca="1" si="50"/>
        <v/>
      </c>
      <c r="J282" s="137" t="str">
        <f t="shared" ca="1" si="51"/>
        <v/>
      </c>
      <c r="K282" s="138" t="str">
        <f t="shared" ca="1" si="52"/>
        <v/>
      </c>
      <c r="L282" s="138"/>
      <c r="M282" s="138">
        <f t="shared" ca="1" si="53"/>
        <v>0</v>
      </c>
      <c r="N282" s="139" t="str">
        <f t="shared" ca="1" si="54"/>
        <v/>
      </c>
      <c r="O282" s="139"/>
      <c r="P282" s="140"/>
      <c r="Q282" s="140"/>
      <c r="R282" s="140"/>
      <c r="S282" s="140"/>
      <c r="T282" s="140"/>
      <c r="U282" s="141">
        <f t="shared" si="55"/>
        <v>0</v>
      </c>
    </row>
    <row r="283" ht="15" hidden="1" customHeight="1">
      <c r="A283" s="144"/>
      <c r="B283" s="134">
        <v>80</v>
      </c>
      <c r="C283" s="135" t="str">
        <f t="shared" ca="1" si="45"/>
        <v>10.13</v>
      </c>
      <c r="D283" s="135" t="str">
        <f t="shared" ca="1" si="46"/>
        <v>na</v>
      </c>
      <c r="E283" s="135" t="s">
        <v>39</v>
      </c>
      <c r="F283" s="136" t="str">
        <f t="shared" ca="1" si="47"/>
        <v>https://accessibilite.larochelle.fr/la-rochelle-elections/#conformity</v>
      </c>
      <c r="G283" s="135" t="str">
        <f t="shared" ca="1" si="48"/>
        <v>AA</v>
      </c>
      <c r="H283" s="135" t="str">
        <f t="shared" ca="1" si="49"/>
        <v/>
      </c>
      <c r="I283" s="135" t="str">
        <f t="shared" ca="1" si="50"/>
        <v/>
      </c>
      <c r="J283" s="137" t="str">
        <f t="shared" ca="1" si="51"/>
        <v/>
      </c>
      <c r="K283" s="138" t="str">
        <f t="shared" ca="1" si="52"/>
        <v/>
      </c>
      <c r="L283" s="138"/>
      <c r="M283" s="138">
        <f t="shared" ca="1" si="53"/>
        <v>0</v>
      </c>
      <c r="N283" s="139" t="str">
        <f t="shared" ca="1" si="54"/>
        <v/>
      </c>
      <c r="O283" s="139"/>
      <c r="P283" s="140"/>
      <c r="Q283" s="140"/>
      <c r="R283" s="140"/>
      <c r="S283" s="140"/>
      <c r="T283" s="140"/>
      <c r="U283" s="141">
        <f t="shared" si="55"/>
        <v>0</v>
      </c>
    </row>
    <row r="284" ht="15" hidden="1" customHeight="1">
      <c r="A284" s="144"/>
      <c r="B284" s="134">
        <v>81</v>
      </c>
      <c r="C284" s="135" t="str">
        <f t="shared" ca="1" si="45"/>
        <v>10.14</v>
      </c>
      <c r="D284" s="135" t="str">
        <f t="shared" ca="1" si="46"/>
        <v>na</v>
      </c>
      <c r="E284" s="135" t="s">
        <v>30</v>
      </c>
      <c r="F284" s="136" t="str">
        <f t="shared" ca="1" si="47"/>
        <v>https://elections.larochelle.fr/</v>
      </c>
      <c r="G284" s="135" t="str">
        <f t="shared" ca="1" si="48"/>
        <v>A</v>
      </c>
      <c r="H284" s="135" t="str">
        <f t="shared" ca="1" si="49"/>
        <v/>
      </c>
      <c r="I284" s="135" t="str">
        <f t="shared" ca="1" si="50"/>
        <v/>
      </c>
      <c r="J284" s="137" t="str">
        <f t="shared" ca="1" si="51"/>
        <v/>
      </c>
      <c r="K284" s="138" t="str">
        <f t="shared" ca="1" si="52"/>
        <v/>
      </c>
      <c r="L284" s="138"/>
      <c r="M284" s="138">
        <f t="shared" ca="1" si="53"/>
        <v>0</v>
      </c>
      <c r="N284" s="139" t="str">
        <f t="shared" ca="1" si="54"/>
        <v/>
      </c>
      <c r="O284" s="139"/>
      <c r="P284" s="140"/>
      <c r="Q284" s="140"/>
      <c r="R284" s="140"/>
      <c r="S284" s="140"/>
      <c r="T284" s="140"/>
      <c r="U284" s="141">
        <f t="shared" si="55"/>
        <v>0</v>
      </c>
    </row>
    <row r="285" ht="15" hidden="1" customHeight="1">
      <c r="A285" s="144"/>
      <c r="B285" s="134">
        <v>81</v>
      </c>
      <c r="C285" s="135" t="str">
        <f t="shared" ca="1" si="45"/>
        <v>10.14</v>
      </c>
      <c r="D285" s="135" t="str">
        <f t="shared" ca="1" si="46"/>
        <v>na</v>
      </c>
      <c r="E285" s="135" t="s">
        <v>33</v>
      </c>
      <c r="F285" s="136" t="str">
        <f t="shared" ca="1" si="47"/>
        <v>https://elections.larochelle.fr/resultats-2024-europeennes</v>
      </c>
      <c r="G285" s="135" t="str">
        <f t="shared" ca="1" si="48"/>
        <v>A</v>
      </c>
      <c r="H285" s="135" t="str">
        <f t="shared" ca="1" si="49"/>
        <v/>
      </c>
      <c r="I285" s="135" t="str">
        <f t="shared" ca="1" si="50"/>
        <v/>
      </c>
      <c r="J285" s="137" t="str">
        <f t="shared" ca="1" si="51"/>
        <v/>
      </c>
      <c r="K285" s="138" t="str">
        <f t="shared" ca="1" si="52"/>
        <v/>
      </c>
      <c r="L285" s="138"/>
      <c r="M285" s="138">
        <f t="shared" ca="1" si="53"/>
        <v>0</v>
      </c>
      <c r="N285" s="139" t="str">
        <f t="shared" ca="1" si="54"/>
        <v/>
      </c>
      <c r="O285" s="139"/>
      <c r="P285" s="140"/>
      <c r="Q285" s="140"/>
      <c r="R285" s="140"/>
      <c r="S285" s="140"/>
      <c r="T285" s="140"/>
      <c r="U285" s="141">
        <f t="shared" si="55"/>
        <v>0</v>
      </c>
    </row>
    <row r="286" ht="15" hidden="1" customHeight="1">
      <c r="A286" s="144"/>
      <c r="B286" s="134">
        <v>81</v>
      </c>
      <c r="C286" s="135" t="str">
        <f t="shared" ca="1" si="45"/>
        <v>10.14</v>
      </c>
      <c r="D286" s="135" t="str">
        <f t="shared" ca="1" si="46"/>
        <v>na</v>
      </c>
      <c r="E286" s="135" t="s">
        <v>36</v>
      </c>
      <c r="F286" s="136" t="str">
        <f t="shared" ca="1" si="47"/>
        <v>https://elections.larochelle.fr/mentions-legales</v>
      </c>
      <c r="G286" s="135" t="str">
        <f t="shared" ca="1" si="48"/>
        <v>A</v>
      </c>
      <c r="H286" s="135" t="str">
        <f t="shared" ca="1" si="49"/>
        <v/>
      </c>
      <c r="I286" s="135" t="str">
        <f t="shared" ca="1" si="50"/>
        <v/>
      </c>
      <c r="J286" s="137" t="str">
        <f t="shared" ca="1" si="51"/>
        <v/>
      </c>
      <c r="K286" s="138" t="str">
        <f t="shared" ca="1" si="52"/>
        <v/>
      </c>
      <c r="L286" s="138"/>
      <c r="M286" s="138">
        <f t="shared" ca="1" si="53"/>
        <v>0</v>
      </c>
      <c r="N286" s="139" t="str">
        <f t="shared" ca="1" si="54"/>
        <v/>
      </c>
      <c r="O286" s="139"/>
      <c r="P286" s="140"/>
      <c r="Q286" s="140"/>
      <c r="R286" s="140"/>
      <c r="S286" s="140"/>
      <c r="T286" s="140"/>
      <c r="U286" s="141">
        <f t="shared" si="55"/>
        <v>0</v>
      </c>
    </row>
    <row r="287" ht="15" hidden="1" customHeight="1">
      <c r="A287" s="144"/>
      <c r="B287" s="134">
        <v>81</v>
      </c>
      <c r="C287" s="135" t="str">
        <f t="shared" ca="1" si="45"/>
        <v>10.14</v>
      </c>
      <c r="D287" s="135" t="str">
        <f t="shared" ca="1" si="46"/>
        <v>na</v>
      </c>
      <c r="E287" s="135" t="s">
        <v>39</v>
      </c>
      <c r="F287" s="136" t="str">
        <f t="shared" ca="1" si="47"/>
        <v>https://accessibilite.larochelle.fr/la-rochelle-elections/#conformity</v>
      </c>
      <c r="G287" s="135" t="str">
        <f t="shared" ca="1" si="48"/>
        <v>A</v>
      </c>
      <c r="H287" s="135" t="str">
        <f t="shared" ca="1" si="49"/>
        <v/>
      </c>
      <c r="I287" s="135" t="str">
        <f t="shared" ca="1" si="50"/>
        <v/>
      </c>
      <c r="J287" s="137" t="str">
        <f t="shared" ca="1" si="51"/>
        <v/>
      </c>
      <c r="K287" s="138" t="str">
        <f t="shared" ca="1" si="52"/>
        <v/>
      </c>
      <c r="L287" s="138"/>
      <c r="M287" s="138">
        <f t="shared" ca="1" si="53"/>
        <v>0</v>
      </c>
      <c r="N287" s="139" t="str">
        <f t="shared" ca="1" si="54"/>
        <v/>
      </c>
      <c r="O287" s="139"/>
      <c r="P287" s="140"/>
      <c r="Q287" s="140"/>
      <c r="R287" s="140"/>
      <c r="S287" s="140"/>
      <c r="T287" s="140"/>
      <c r="U287" s="141">
        <f t="shared" si="55"/>
        <v>0</v>
      </c>
    </row>
    <row r="288" ht="15" hidden="1" customHeight="1">
      <c r="A288" s="144" t="s">
        <v>95</v>
      </c>
      <c r="B288" s="134">
        <v>82</v>
      </c>
      <c r="C288" s="135" t="str">
        <f t="shared" ca="1" si="45"/>
        <v>11.1</v>
      </c>
      <c r="D288" s="135" t="str">
        <f t="shared" ca="1" si="46"/>
        <v>na</v>
      </c>
      <c r="E288" s="135" t="s">
        <v>30</v>
      </c>
      <c r="F288" s="136" t="str">
        <f t="shared" ca="1" si="47"/>
        <v>https://elections.larochelle.fr/</v>
      </c>
      <c r="G288" s="135" t="str">
        <f t="shared" ca="1" si="48"/>
        <v>A</v>
      </c>
      <c r="H288" s="135" t="str">
        <f t="shared" ca="1" si="49"/>
        <v>x</v>
      </c>
      <c r="I288" s="135" t="str">
        <f t="shared" ca="1" si="50"/>
        <v/>
      </c>
      <c r="J288" s="137" t="str">
        <f t="shared" ca="1" si="51"/>
        <v/>
      </c>
      <c r="K288" s="138" t="str">
        <f t="shared" ca="1" si="52"/>
        <v/>
      </c>
      <c r="L288" s="138"/>
      <c r="M288" s="138">
        <f t="shared" ca="1" si="53"/>
        <v>0</v>
      </c>
      <c r="N288" s="139" t="str">
        <f t="shared" ca="1" si="54"/>
        <v/>
      </c>
      <c r="O288" s="139"/>
      <c r="P288" s="140"/>
      <c r="Q288" s="140"/>
      <c r="R288" s="140"/>
      <c r="S288" s="140"/>
      <c r="T288" s="140"/>
      <c r="U288" s="141">
        <f t="shared" si="55"/>
        <v>0</v>
      </c>
    </row>
    <row r="289" ht="15" hidden="1" customHeight="1">
      <c r="A289" s="144"/>
      <c r="B289" s="134">
        <v>82</v>
      </c>
      <c r="C289" s="135" t="str">
        <f t="shared" ca="1" si="45"/>
        <v>11.1</v>
      </c>
      <c r="D289" s="135" t="str">
        <f t="shared" ca="1" si="46"/>
        <v>c</v>
      </c>
      <c r="E289" s="135" t="s">
        <v>33</v>
      </c>
      <c r="F289" s="136" t="str">
        <f t="shared" ca="1" si="47"/>
        <v>https://elections.larochelle.fr/resultats-2024-europeennes</v>
      </c>
      <c r="G289" s="135" t="str">
        <f t="shared" ca="1" si="48"/>
        <v>A</v>
      </c>
      <c r="H289" s="135" t="str">
        <f t="shared" ca="1" si="49"/>
        <v>x</v>
      </c>
      <c r="I289" s="135" t="str">
        <f t="shared" ca="1" si="50"/>
        <v/>
      </c>
      <c r="J289" s="137" t="str">
        <f t="shared" ca="1" si="51"/>
        <v/>
      </c>
      <c r="K289" s="138" t="str">
        <f t="shared" ca="1" si="52"/>
        <v/>
      </c>
      <c r="L289" s="138"/>
      <c r="M289" s="138">
        <f t="shared" ca="1" si="53"/>
        <v>0</v>
      </c>
      <c r="N289" s="139" t="str">
        <f t="shared" ca="1" si="54"/>
        <v/>
      </c>
      <c r="O289" s="139"/>
      <c r="P289" s="140"/>
      <c r="Q289" s="140"/>
      <c r="R289" s="140"/>
      <c r="S289" s="140"/>
      <c r="T289" s="140"/>
      <c r="U289" s="141">
        <f t="shared" si="55"/>
        <v>0</v>
      </c>
    </row>
    <row r="290" ht="15" hidden="1" customHeight="1">
      <c r="A290" s="144"/>
      <c r="B290" s="134">
        <v>82</v>
      </c>
      <c r="C290" s="135" t="str">
        <f t="shared" ca="1" si="45"/>
        <v>11.1</v>
      </c>
      <c r="D290" s="135" t="str">
        <f t="shared" ca="1" si="46"/>
        <v>na</v>
      </c>
      <c r="E290" s="135" t="s">
        <v>36</v>
      </c>
      <c r="F290" s="136" t="str">
        <f t="shared" ca="1" si="47"/>
        <v>https://elections.larochelle.fr/mentions-legales</v>
      </c>
      <c r="G290" s="135" t="str">
        <f t="shared" ca="1" si="48"/>
        <v>A</v>
      </c>
      <c r="H290" s="135" t="str">
        <f t="shared" ca="1" si="49"/>
        <v>x</v>
      </c>
      <c r="I290" s="135" t="str">
        <f t="shared" ca="1" si="50"/>
        <v/>
      </c>
      <c r="J290" s="137" t="str">
        <f t="shared" ca="1" si="51"/>
        <v/>
      </c>
      <c r="K290" s="138" t="str">
        <f t="shared" ca="1" si="52"/>
        <v/>
      </c>
      <c r="L290" s="138"/>
      <c r="M290" s="138">
        <f t="shared" ca="1" si="53"/>
        <v>0</v>
      </c>
      <c r="N290" s="139" t="str">
        <f t="shared" ca="1" si="54"/>
        <v/>
      </c>
      <c r="O290" s="139"/>
      <c r="P290" s="140"/>
      <c r="Q290" s="140"/>
      <c r="R290" s="140"/>
      <c r="S290" s="140"/>
      <c r="T290" s="140"/>
      <c r="U290" s="141">
        <f t="shared" si="55"/>
        <v>0</v>
      </c>
    </row>
    <row r="291" ht="15" hidden="1" customHeight="1">
      <c r="A291" s="144"/>
      <c r="B291" s="134">
        <v>82</v>
      </c>
      <c r="C291" s="135" t="str">
        <f t="shared" ca="1" si="45"/>
        <v>11.1</v>
      </c>
      <c r="D291" s="135" t="str">
        <f t="shared" ca="1" si="46"/>
        <v>na</v>
      </c>
      <c r="E291" s="135" t="s">
        <v>39</v>
      </c>
      <c r="F291" s="136" t="str">
        <f t="shared" ca="1" si="47"/>
        <v>https://accessibilite.larochelle.fr/la-rochelle-elections/#conformity</v>
      </c>
      <c r="G291" s="135" t="str">
        <f t="shared" ca="1" si="48"/>
        <v>A</v>
      </c>
      <c r="H291" s="135" t="str">
        <f t="shared" ca="1" si="49"/>
        <v>x</v>
      </c>
      <c r="I291" s="135" t="str">
        <f t="shared" ca="1" si="50"/>
        <v/>
      </c>
      <c r="J291" s="137" t="str">
        <f t="shared" ca="1" si="51"/>
        <v/>
      </c>
      <c r="K291" s="138" t="str">
        <f t="shared" ca="1" si="52"/>
        <v/>
      </c>
      <c r="L291" s="138"/>
      <c r="M291" s="138">
        <f t="shared" ca="1" si="53"/>
        <v>0</v>
      </c>
      <c r="N291" s="139" t="str">
        <f t="shared" ca="1" si="54"/>
        <v/>
      </c>
      <c r="O291" s="139"/>
      <c r="P291" s="140"/>
      <c r="Q291" s="140"/>
      <c r="R291" s="140"/>
      <c r="S291" s="140"/>
      <c r="T291" s="140"/>
      <c r="U291" s="141">
        <f t="shared" si="55"/>
        <v>0</v>
      </c>
    </row>
    <row r="292" ht="15" hidden="1" customHeight="1">
      <c r="A292" s="144"/>
      <c r="B292" s="134">
        <v>83</v>
      </c>
      <c r="C292" s="135" t="str">
        <f t="shared" ca="1" si="45"/>
        <v>11.2</v>
      </c>
      <c r="D292" s="135" t="str">
        <f t="shared" ca="1" si="46"/>
        <v>na</v>
      </c>
      <c r="E292" s="135" t="s">
        <v>30</v>
      </c>
      <c r="F292" s="136" t="str">
        <f t="shared" ca="1" si="47"/>
        <v>https://elections.larochelle.fr/</v>
      </c>
      <c r="G292" s="135" t="str">
        <f t="shared" ca="1" si="48"/>
        <v>A</v>
      </c>
      <c r="H292" s="135" t="str">
        <f t="shared" ca="1" si="49"/>
        <v>x</v>
      </c>
      <c r="I292" s="135" t="str">
        <f t="shared" ca="1" si="50"/>
        <v/>
      </c>
      <c r="J292" s="137" t="str">
        <f t="shared" ca="1" si="51"/>
        <v/>
      </c>
      <c r="K292" s="138" t="str">
        <f t="shared" ca="1" si="52"/>
        <v/>
      </c>
      <c r="L292" s="138"/>
      <c r="M292" s="138">
        <f t="shared" ca="1" si="53"/>
        <v>0</v>
      </c>
      <c r="N292" s="139" t="str">
        <f t="shared" ca="1" si="54"/>
        <v/>
      </c>
      <c r="O292" s="139"/>
      <c r="P292" s="140"/>
      <c r="Q292" s="140"/>
      <c r="R292" s="140"/>
      <c r="S292" s="140"/>
      <c r="T292" s="140"/>
      <c r="U292" s="141">
        <f t="shared" si="55"/>
        <v>0</v>
      </c>
    </row>
    <row r="293" ht="15" hidden="1" customHeight="1">
      <c r="A293" s="144"/>
      <c r="B293" s="134">
        <v>83</v>
      </c>
      <c r="C293" s="135" t="str">
        <f t="shared" ca="1" si="45"/>
        <v>11.2</v>
      </c>
      <c r="D293" s="135" t="str">
        <f t="shared" ca="1" si="46"/>
        <v>c</v>
      </c>
      <c r="E293" s="135" t="s">
        <v>33</v>
      </c>
      <c r="F293" s="136" t="str">
        <f t="shared" ca="1" si="47"/>
        <v>https://elections.larochelle.fr/resultats-2024-europeennes</v>
      </c>
      <c r="G293" s="135" t="str">
        <f t="shared" ca="1" si="48"/>
        <v>A</v>
      </c>
      <c r="H293" s="135" t="str">
        <f t="shared" ca="1" si="49"/>
        <v>x</v>
      </c>
      <c r="I293" s="135" t="str">
        <f t="shared" ca="1" si="50"/>
        <v/>
      </c>
      <c r="J293" s="137" t="str">
        <f t="shared" ca="1" si="51"/>
        <v/>
      </c>
      <c r="K293" s="138" t="str">
        <f t="shared" ca="1" si="52"/>
        <v/>
      </c>
      <c r="L293" s="138"/>
      <c r="M293" s="138">
        <f t="shared" ca="1" si="53"/>
        <v>0</v>
      </c>
      <c r="N293" s="139" t="str">
        <f t="shared" ca="1" si="54"/>
        <v/>
      </c>
      <c r="O293" s="139"/>
      <c r="P293" s="140"/>
      <c r="Q293" s="140"/>
      <c r="R293" s="140"/>
      <c r="S293" s="140"/>
      <c r="T293" s="140"/>
      <c r="U293" s="141">
        <f t="shared" si="55"/>
        <v>0</v>
      </c>
    </row>
    <row r="294" ht="15" hidden="1" customHeight="1">
      <c r="A294" s="144"/>
      <c r="B294" s="134">
        <v>83</v>
      </c>
      <c r="C294" s="135" t="str">
        <f t="shared" ca="1" si="45"/>
        <v>11.2</v>
      </c>
      <c r="D294" s="135" t="str">
        <f t="shared" ca="1" si="46"/>
        <v>na</v>
      </c>
      <c r="E294" s="135" t="s">
        <v>36</v>
      </c>
      <c r="F294" s="136" t="str">
        <f t="shared" ca="1" si="47"/>
        <v>https://elections.larochelle.fr/mentions-legales</v>
      </c>
      <c r="G294" s="135" t="str">
        <f t="shared" ca="1" si="48"/>
        <v>A</v>
      </c>
      <c r="H294" s="135" t="str">
        <f t="shared" ca="1" si="49"/>
        <v>x</v>
      </c>
      <c r="I294" s="135" t="str">
        <f t="shared" ca="1" si="50"/>
        <v/>
      </c>
      <c r="J294" s="137" t="str">
        <f t="shared" ca="1" si="51"/>
        <v/>
      </c>
      <c r="K294" s="138" t="str">
        <f t="shared" ca="1" si="52"/>
        <v/>
      </c>
      <c r="L294" s="138"/>
      <c r="M294" s="138">
        <f t="shared" ca="1" si="53"/>
        <v>0</v>
      </c>
      <c r="N294" s="139" t="str">
        <f t="shared" ca="1" si="54"/>
        <v/>
      </c>
      <c r="O294" s="139"/>
      <c r="P294" s="140"/>
      <c r="Q294" s="140"/>
      <c r="R294" s="140"/>
      <c r="S294" s="140"/>
      <c r="T294" s="140"/>
      <c r="U294" s="141">
        <f t="shared" si="55"/>
        <v>0</v>
      </c>
    </row>
    <row r="295" ht="15" hidden="1" customHeight="1">
      <c r="A295" s="144"/>
      <c r="B295" s="134">
        <v>83</v>
      </c>
      <c r="C295" s="135" t="str">
        <f t="shared" ca="1" si="45"/>
        <v>11.2</v>
      </c>
      <c r="D295" s="135" t="str">
        <f t="shared" ca="1" si="46"/>
        <v>na</v>
      </c>
      <c r="E295" s="135" t="s">
        <v>39</v>
      </c>
      <c r="F295" s="136" t="str">
        <f t="shared" ca="1" si="47"/>
        <v>https://accessibilite.larochelle.fr/la-rochelle-elections/#conformity</v>
      </c>
      <c r="G295" s="135" t="str">
        <f t="shared" ca="1" si="48"/>
        <v>A</v>
      </c>
      <c r="H295" s="135" t="str">
        <f t="shared" ca="1" si="49"/>
        <v>x</v>
      </c>
      <c r="I295" s="135" t="str">
        <f t="shared" ca="1" si="50"/>
        <v/>
      </c>
      <c r="J295" s="137" t="str">
        <f t="shared" ca="1" si="51"/>
        <v/>
      </c>
      <c r="K295" s="138" t="str">
        <f t="shared" ca="1" si="52"/>
        <v/>
      </c>
      <c r="L295" s="138"/>
      <c r="M295" s="138">
        <f t="shared" ca="1" si="53"/>
        <v>0</v>
      </c>
      <c r="N295" s="139" t="str">
        <f t="shared" ca="1" si="54"/>
        <v/>
      </c>
      <c r="O295" s="139"/>
      <c r="P295" s="140"/>
      <c r="Q295" s="140"/>
      <c r="R295" s="140"/>
      <c r="S295" s="140"/>
      <c r="T295" s="140"/>
      <c r="U295" s="141">
        <f t="shared" si="55"/>
        <v>0</v>
      </c>
    </row>
    <row r="296" ht="15" hidden="1" customHeight="1">
      <c r="A296" s="144"/>
      <c r="B296" s="134">
        <v>84</v>
      </c>
      <c r="C296" s="135" t="str">
        <f t="shared" ca="1" si="45"/>
        <v>11.3</v>
      </c>
      <c r="D296" s="135" t="str">
        <f t="shared" ca="1" si="46"/>
        <v>na</v>
      </c>
      <c r="E296" s="135" t="s">
        <v>30</v>
      </c>
      <c r="F296" s="136" t="str">
        <f t="shared" ca="1" si="47"/>
        <v>https://elections.larochelle.fr/</v>
      </c>
      <c r="G296" s="135" t="str">
        <f t="shared" ca="1" si="48"/>
        <v>AA</v>
      </c>
      <c r="H296" s="135" t="str">
        <f t="shared" ca="1" si="49"/>
        <v/>
      </c>
      <c r="I296" s="135" t="str">
        <f t="shared" ca="1" si="50"/>
        <v/>
      </c>
      <c r="J296" s="137" t="str">
        <f t="shared" ca="1" si="51"/>
        <v/>
      </c>
      <c r="K296" s="138" t="str">
        <f t="shared" ca="1" si="52"/>
        <v/>
      </c>
      <c r="L296" s="138"/>
      <c r="M296" s="138">
        <f t="shared" ca="1" si="53"/>
        <v>0</v>
      </c>
      <c r="N296" s="139" t="str">
        <f t="shared" ca="1" si="54"/>
        <v/>
      </c>
      <c r="O296" s="139"/>
      <c r="P296" s="140"/>
      <c r="Q296" s="140"/>
      <c r="R296" s="140"/>
      <c r="S296" s="140"/>
      <c r="T296" s="140"/>
      <c r="U296" s="141">
        <f t="shared" si="55"/>
        <v>0</v>
      </c>
    </row>
    <row r="297" ht="15" hidden="1" customHeight="1">
      <c r="A297" s="144"/>
      <c r="B297" s="134">
        <v>84</v>
      </c>
      <c r="C297" s="135" t="str">
        <f t="shared" ca="1" si="45"/>
        <v>11.3</v>
      </c>
      <c r="D297" s="135" t="str">
        <f t="shared" ca="1" si="46"/>
        <v>na</v>
      </c>
      <c r="E297" s="135" t="s">
        <v>33</v>
      </c>
      <c r="F297" s="136" t="str">
        <f t="shared" ca="1" si="47"/>
        <v>https://elections.larochelle.fr/resultats-2024-europeennes</v>
      </c>
      <c r="G297" s="135" t="str">
        <f t="shared" ca="1" si="48"/>
        <v>AA</v>
      </c>
      <c r="H297" s="135" t="str">
        <f t="shared" ca="1" si="49"/>
        <v/>
      </c>
      <c r="I297" s="135" t="str">
        <f t="shared" ca="1" si="50"/>
        <v/>
      </c>
      <c r="J297" s="137" t="str">
        <f t="shared" ca="1" si="51"/>
        <v/>
      </c>
      <c r="K297" s="138" t="str">
        <f t="shared" ca="1" si="52"/>
        <v/>
      </c>
      <c r="L297" s="138"/>
      <c r="M297" s="138">
        <f t="shared" ca="1" si="53"/>
        <v>0</v>
      </c>
      <c r="N297" s="139" t="str">
        <f t="shared" ca="1" si="54"/>
        <v/>
      </c>
      <c r="O297" s="139"/>
      <c r="P297" s="140"/>
      <c r="Q297" s="140"/>
      <c r="R297" s="140"/>
      <c r="S297" s="140"/>
      <c r="T297" s="140"/>
      <c r="U297" s="141">
        <f t="shared" si="55"/>
        <v>0</v>
      </c>
    </row>
    <row r="298" ht="15" hidden="1" customHeight="1">
      <c r="A298" s="144"/>
      <c r="B298" s="134">
        <v>84</v>
      </c>
      <c r="C298" s="135" t="str">
        <f t="shared" ca="1" si="45"/>
        <v>11.3</v>
      </c>
      <c r="D298" s="135" t="str">
        <f t="shared" ca="1" si="46"/>
        <v>na</v>
      </c>
      <c r="E298" s="135" t="s">
        <v>36</v>
      </c>
      <c r="F298" s="136" t="str">
        <f t="shared" ca="1" si="47"/>
        <v>https://elections.larochelle.fr/mentions-legales</v>
      </c>
      <c r="G298" s="135" t="str">
        <f t="shared" ca="1" si="48"/>
        <v>AA</v>
      </c>
      <c r="H298" s="135" t="str">
        <f t="shared" ca="1" si="49"/>
        <v/>
      </c>
      <c r="I298" s="135" t="str">
        <f t="shared" ca="1" si="50"/>
        <v/>
      </c>
      <c r="J298" s="137" t="str">
        <f t="shared" ca="1" si="51"/>
        <v/>
      </c>
      <c r="K298" s="138" t="str">
        <f t="shared" ca="1" si="52"/>
        <v/>
      </c>
      <c r="L298" s="138"/>
      <c r="M298" s="138">
        <f t="shared" ca="1" si="53"/>
        <v>0</v>
      </c>
      <c r="N298" s="139" t="str">
        <f t="shared" ca="1" si="54"/>
        <v/>
      </c>
      <c r="O298" s="139"/>
      <c r="P298" s="140"/>
      <c r="Q298" s="140"/>
      <c r="R298" s="140"/>
      <c r="S298" s="140"/>
      <c r="T298" s="140"/>
      <c r="U298" s="141">
        <f t="shared" si="55"/>
        <v>0</v>
      </c>
    </row>
    <row r="299" ht="15" hidden="1" customHeight="1">
      <c r="A299" s="144"/>
      <c r="B299" s="134">
        <v>84</v>
      </c>
      <c r="C299" s="135" t="str">
        <f t="shared" ca="1" si="45"/>
        <v>11.3</v>
      </c>
      <c r="D299" s="135" t="str">
        <f t="shared" ca="1" si="46"/>
        <v>na</v>
      </c>
      <c r="E299" s="135" t="s">
        <v>39</v>
      </c>
      <c r="F299" s="136" t="str">
        <f t="shared" ca="1" si="47"/>
        <v>https://accessibilite.larochelle.fr/la-rochelle-elections/#conformity</v>
      </c>
      <c r="G299" s="135" t="str">
        <f t="shared" ca="1" si="48"/>
        <v>AA</v>
      </c>
      <c r="H299" s="135" t="str">
        <f t="shared" ca="1" si="49"/>
        <v/>
      </c>
      <c r="I299" s="135" t="str">
        <f t="shared" ca="1" si="50"/>
        <v/>
      </c>
      <c r="J299" s="137" t="str">
        <f t="shared" ca="1" si="51"/>
        <v/>
      </c>
      <c r="K299" s="138" t="str">
        <f t="shared" ca="1" si="52"/>
        <v/>
      </c>
      <c r="L299" s="138"/>
      <c r="M299" s="138">
        <f t="shared" ca="1" si="53"/>
        <v>0</v>
      </c>
      <c r="N299" s="139" t="str">
        <f t="shared" ca="1" si="54"/>
        <v/>
      </c>
      <c r="O299" s="139"/>
      <c r="P299" s="140"/>
      <c r="Q299" s="140"/>
      <c r="R299" s="140"/>
      <c r="S299" s="140"/>
      <c r="T299" s="140"/>
      <c r="U299" s="141">
        <f t="shared" si="55"/>
        <v>0</v>
      </c>
    </row>
    <row r="300" ht="15" hidden="1" customHeight="1">
      <c r="A300" s="144"/>
      <c r="B300" s="134">
        <v>85</v>
      </c>
      <c r="C300" s="135" t="str">
        <f t="shared" ca="1" si="45"/>
        <v>11.4</v>
      </c>
      <c r="D300" s="135" t="str">
        <f t="shared" ca="1" si="46"/>
        <v>na</v>
      </c>
      <c r="E300" s="135" t="s">
        <v>30</v>
      </c>
      <c r="F300" s="136" t="str">
        <f t="shared" ca="1" si="47"/>
        <v>https://elections.larochelle.fr/</v>
      </c>
      <c r="G300" s="135" t="str">
        <f t="shared" ca="1" si="48"/>
        <v>A</v>
      </c>
      <c r="H300" s="135" t="str">
        <f t="shared" ca="1" si="49"/>
        <v/>
      </c>
      <c r="I300" s="135" t="str">
        <f t="shared" ca="1" si="50"/>
        <v/>
      </c>
      <c r="J300" s="137" t="str">
        <f t="shared" ca="1" si="51"/>
        <v/>
      </c>
      <c r="K300" s="138" t="str">
        <f t="shared" ca="1" si="52"/>
        <v/>
      </c>
      <c r="L300" s="138"/>
      <c r="M300" s="138">
        <f t="shared" ca="1" si="53"/>
        <v>0</v>
      </c>
      <c r="N300" s="139" t="str">
        <f t="shared" ca="1" si="54"/>
        <v/>
      </c>
      <c r="O300" s="139"/>
      <c r="P300" s="140"/>
      <c r="Q300" s="140"/>
      <c r="R300" s="140"/>
      <c r="S300" s="140"/>
      <c r="T300" s="140"/>
      <c r="U300" s="141">
        <f t="shared" si="55"/>
        <v>0</v>
      </c>
    </row>
    <row r="301" ht="15" hidden="1" customHeight="1">
      <c r="A301" s="144"/>
      <c r="B301" s="134">
        <v>85</v>
      </c>
      <c r="C301" s="135" t="str">
        <f t="shared" ca="1" si="45"/>
        <v>11.4</v>
      </c>
      <c r="D301" s="135" t="str">
        <f t="shared" ca="1" si="46"/>
        <v>c</v>
      </c>
      <c r="E301" s="135" t="s">
        <v>33</v>
      </c>
      <c r="F301" s="136" t="str">
        <f t="shared" ca="1" si="47"/>
        <v>https://elections.larochelle.fr/resultats-2024-europeennes</v>
      </c>
      <c r="G301" s="135" t="str">
        <f t="shared" ca="1" si="48"/>
        <v>A</v>
      </c>
      <c r="H301" s="135" t="str">
        <f t="shared" ca="1" si="49"/>
        <v/>
      </c>
      <c r="I301" s="135" t="str">
        <f t="shared" ca="1" si="50"/>
        <v/>
      </c>
      <c r="J301" s="137" t="str">
        <f t="shared" ca="1" si="51"/>
        <v/>
      </c>
      <c r="K301" s="138" t="str">
        <f t="shared" ca="1" si="52"/>
        <v/>
      </c>
      <c r="L301" s="138"/>
      <c r="M301" s="138">
        <f t="shared" ca="1" si="53"/>
        <v>0</v>
      </c>
      <c r="N301" s="139" t="str">
        <f t="shared" ca="1" si="54"/>
        <v/>
      </c>
      <c r="O301" s="139"/>
      <c r="P301" s="140"/>
      <c r="Q301" s="140"/>
      <c r="R301" s="140"/>
      <c r="S301" s="140"/>
      <c r="T301" s="140"/>
      <c r="U301" s="141">
        <f t="shared" si="55"/>
        <v>0</v>
      </c>
    </row>
    <row r="302" ht="15" hidden="1" customHeight="1">
      <c r="A302" s="144"/>
      <c r="B302" s="134">
        <v>85</v>
      </c>
      <c r="C302" s="135" t="str">
        <f t="shared" ca="1" si="45"/>
        <v>11.4</v>
      </c>
      <c r="D302" s="135" t="str">
        <f t="shared" ca="1" si="46"/>
        <v>na</v>
      </c>
      <c r="E302" s="135" t="s">
        <v>36</v>
      </c>
      <c r="F302" s="136" t="str">
        <f t="shared" ca="1" si="47"/>
        <v>https://elections.larochelle.fr/mentions-legales</v>
      </c>
      <c r="G302" s="135" t="str">
        <f t="shared" ca="1" si="48"/>
        <v>A</v>
      </c>
      <c r="H302" s="135" t="str">
        <f t="shared" ca="1" si="49"/>
        <v/>
      </c>
      <c r="I302" s="135" t="str">
        <f t="shared" ca="1" si="50"/>
        <v/>
      </c>
      <c r="J302" s="137" t="str">
        <f t="shared" ca="1" si="51"/>
        <v/>
      </c>
      <c r="K302" s="138" t="str">
        <f t="shared" ca="1" si="52"/>
        <v/>
      </c>
      <c r="L302" s="138"/>
      <c r="M302" s="138">
        <f t="shared" ca="1" si="53"/>
        <v>0</v>
      </c>
      <c r="N302" s="139" t="str">
        <f t="shared" ca="1" si="54"/>
        <v/>
      </c>
      <c r="O302" s="139"/>
      <c r="P302" s="140"/>
      <c r="Q302" s="140"/>
      <c r="R302" s="140"/>
      <c r="S302" s="140"/>
      <c r="T302" s="140"/>
      <c r="U302" s="141">
        <f t="shared" si="55"/>
        <v>0</v>
      </c>
    </row>
    <row r="303" ht="15" hidden="1" customHeight="1">
      <c r="A303" s="144"/>
      <c r="B303" s="134">
        <v>85</v>
      </c>
      <c r="C303" s="135" t="str">
        <f t="shared" ca="1" si="45"/>
        <v>11.4</v>
      </c>
      <c r="D303" s="135" t="str">
        <f t="shared" ca="1" si="46"/>
        <v>na</v>
      </c>
      <c r="E303" s="135" t="s">
        <v>39</v>
      </c>
      <c r="F303" s="136" t="str">
        <f t="shared" ca="1" si="47"/>
        <v>https://accessibilite.larochelle.fr/la-rochelle-elections/#conformity</v>
      </c>
      <c r="G303" s="135" t="str">
        <f t="shared" ca="1" si="48"/>
        <v>A</v>
      </c>
      <c r="H303" s="135" t="str">
        <f t="shared" ca="1" si="49"/>
        <v/>
      </c>
      <c r="I303" s="135" t="str">
        <f t="shared" ca="1" si="50"/>
        <v/>
      </c>
      <c r="J303" s="137" t="str">
        <f t="shared" ca="1" si="51"/>
        <v/>
      </c>
      <c r="K303" s="138" t="str">
        <f t="shared" ca="1" si="52"/>
        <v/>
      </c>
      <c r="L303" s="138"/>
      <c r="M303" s="138">
        <f t="shared" ca="1" si="53"/>
        <v>0</v>
      </c>
      <c r="N303" s="139" t="str">
        <f t="shared" ca="1" si="54"/>
        <v/>
      </c>
      <c r="O303" s="139"/>
      <c r="P303" s="140"/>
      <c r="Q303" s="140"/>
      <c r="R303" s="140"/>
      <c r="S303" s="140"/>
      <c r="T303" s="140"/>
      <c r="U303" s="141">
        <f t="shared" si="55"/>
        <v>0</v>
      </c>
    </row>
    <row r="304" ht="15" hidden="1" customHeight="1">
      <c r="A304" s="144"/>
      <c r="B304" s="134">
        <v>86</v>
      </c>
      <c r="C304" s="135" t="str">
        <f t="shared" ca="1" si="45"/>
        <v>11.5</v>
      </c>
      <c r="D304" s="135" t="str">
        <f t="shared" ca="1" si="46"/>
        <v>na</v>
      </c>
      <c r="E304" s="135" t="s">
        <v>30</v>
      </c>
      <c r="F304" s="136" t="str">
        <f t="shared" ca="1" si="47"/>
        <v>https://elections.larochelle.fr/</v>
      </c>
      <c r="G304" s="135" t="str">
        <f t="shared" ca="1" si="48"/>
        <v>A</v>
      </c>
      <c r="H304" s="135" t="str">
        <f t="shared" ca="1" si="49"/>
        <v>x</v>
      </c>
      <c r="I304" s="135" t="str">
        <f t="shared" ca="1" si="50"/>
        <v/>
      </c>
      <c r="J304" s="137" t="str">
        <f t="shared" ca="1" si="51"/>
        <v/>
      </c>
      <c r="K304" s="138" t="str">
        <f t="shared" ca="1" si="52"/>
        <v/>
      </c>
      <c r="L304" s="138"/>
      <c r="M304" s="138">
        <f t="shared" ca="1" si="53"/>
        <v>0</v>
      </c>
      <c r="N304" s="139" t="str">
        <f t="shared" ca="1" si="54"/>
        <v/>
      </c>
      <c r="O304" s="139"/>
      <c r="P304" s="140"/>
      <c r="Q304" s="140"/>
      <c r="R304" s="140"/>
      <c r="S304" s="140"/>
      <c r="T304" s="140"/>
      <c r="U304" s="141">
        <f t="shared" si="55"/>
        <v>0</v>
      </c>
    </row>
    <row r="305" ht="15" hidden="1" customHeight="1">
      <c r="A305" s="144"/>
      <c r="B305" s="134">
        <v>86</v>
      </c>
      <c r="C305" s="135" t="str">
        <f t="shared" ca="1" si="45"/>
        <v>11.5</v>
      </c>
      <c r="D305" s="135" t="str">
        <f t="shared" ca="1" si="46"/>
        <v>na</v>
      </c>
      <c r="E305" s="135" t="s">
        <v>33</v>
      </c>
      <c r="F305" s="136" t="str">
        <f t="shared" ca="1" si="47"/>
        <v>https://elections.larochelle.fr/resultats-2024-europeennes</v>
      </c>
      <c r="G305" s="135" t="str">
        <f t="shared" ca="1" si="48"/>
        <v>A</v>
      </c>
      <c r="H305" s="135" t="str">
        <f t="shared" ca="1" si="49"/>
        <v>x</v>
      </c>
      <c r="I305" s="135" t="str">
        <f t="shared" ca="1" si="50"/>
        <v/>
      </c>
      <c r="J305" s="137" t="str">
        <f t="shared" ca="1" si="51"/>
        <v/>
      </c>
      <c r="K305" s="138" t="str">
        <f t="shared" ca="1" si="52"/>
        <v/>
      </c>
      <c r="L305" s="138"/>
      <c r="M305" s="138">
        <f t="shared" ca="1" si="53"/>
        <v>0</v>
      </c>
      <c r="N305" s="139" t="str">
        <f t="shared" ca="1" si="54"/>
        <v/>
      </c>
      <c r="O305" s="139"/>
      <c r="P305" s="140"/>
      <c r="Q305" s="140"/>
      <c r="R305" s="140"/>
      <c r="S305" s="140"/>
      <c r="T305" s="140"/>
      <c r="U305" s="141">
        <f t="shared" si="55"/>
        <v>0</v>
      </c>
    </row>
    <row r="306" ht="15" hidden="1" customHeight="1">
      <c r="A306" s="144"/>
      <c r="B306" s="134">
        <v>86</v>
      </c>
      <c r="C306" s="135" t="str">
        <f t="shared" ca="1" si="45"/>
        <v>11.5</v>
      </c>
      <c r="D306" s="135" t="str">
        <f t="shared" ca="1" si="46"/>
        <v>na</v>
      </c>
      <c r="E306" s="135" t="s">
        <v>36</v>
      </c>
      <c r="F306" s="136" t="str">
        <f t="shared" ca="1" si="47"/>
        <v>https://elections.larochelle.fr/mentions-legales</v>
      </c>
      <c r="G306" s="135" t="str">
        <f t="shared" ca="1" si="48"/>
        <v>A</v>
      </c>
      <c r="H306" s="135" t="str">
        <f t="shared" ca="1" si="49"/>
        <v>x</v>
      </c>
      <c r="I306" s="135" t="str">
        <f t="shared" ca="1" si="50"/>
        <v/>
      </c>
      <c r="J306" s="137" t="str">
        <f t="shared" ca="1" si="51"/>
        <v/>
      </c>
      <c r="K306" s="138" t="str">
        <f t="shared" ca="1" si="52"/>
        <v/>
      </c>
      <c r="L306" s="138"/>
      <c r="M306" s="138">
        <f t="shared" ca="1" si="53"/>
        <v>0</v>
      </c>
      <c r="N306" s="139" t="str">
        <f t="shared" ca="1" si="54"/>
        <v/>
      </c>
      <c r="O306" s="139"/>
      <c r="P306" s="140"/>
      <c r="Q306" s="140"/>
      <c r="R306" s="140"/>
      <c r="S306" s="140"/>
      <c r="T306" s="140"/>
      <c r="U306" s="141">
        <f t="shared" si="55"/>
        <v>0</v>
      </c>
    </row>
    <row r="307" ht="15" hidden="1" customHeight="1">
      <c r="A307" s="144"/>
      <c r="B307" s="134">
        <v>86</v>
      </c>
      <c r="C307" s="135" t="str">
        <f t="shared" ca="1" si="45"/>
        <v>11.5</v>
      </c>
      <c r="D307" s="135" t="str">
        <f t="shared" ca="1" si="46"/>
        <v>na</v>
      </c>
      <c r="E307" s="135" t="s">
        <v>39</v>
      </c>
      <c r="F307" s="136" t="str">
        <f t="shared" ca="1" si="47"/>
        <v>https://accessibilite.larochelle.fr/la-rochelle-elections/#conformity</v>
      </c>
      <c r="G307" s="135" t="str">
        <f t="shared" ca="1" si="48"/>
        <v>A</v>
      </c>
      <c r="H307" s="135" t="str">
        <f t="shared" ca="1" si="49"/>
        <v>x</v>
      </c>
      <c r="I307" s="135" t="str">
        <f t="shared" ca="1" si="50"/>
        <v/>
      </c>
      <c r="J307" s="137" t="str">
        <f t="shared" ca="1" si="51"/>
        <v/>
      </c>
      <c r="K307" s="138" t="str">
        <f t="shared" ca="1" si="52"/>
        <v/>
      </c>
      <c r="L307" s="138"/>
      <c r="M307" s="138">
        <f t="shared" ca="1" si="53"/>
        <v>0</v>
      </c>
      <c r="N307" s="139" t="str">
        <f t="shared" ca="1" si="54"/>
        <v/>
      </c>
      <c r="O307" s="139"/>
      <c r="P307" s="140"/>
      <c r="Q307" s="140"/>
      <c r="R307" s="140"/>
      <c r="S307" s="140"/>
      <c r="T307" s="140"/>
      <c r="U307" s="141">
        <f t="shared" si="55"/>
        <v>0</v>
      </c>
    </row>
    <row r="308" ht="15" hidden="1" customHeight="1">
      <c r="A308" s="144"/>
      <c r="B308" s="134">
        <v>87</v>
      </c>
      <c r="C308" s="135" t="str">
        <f t="shared" ca="1" si="45"/>
        <v>11.6</v>
      </c>
      <c r="D308" s="135" t="str">
        <f t="shared" ca="1" si="46"/>
        <v>na</v>
      </c>
      <c r="E308" s="135" t="s">
        <v>30</v>
      </c>
      <c r="F308" s="136" t="str">
        <f t="shared" ca="1" si="47"/>
        <v>https://elections.larochelle.fr/</v>
      </c>
      <c r="G308" s="135" t="str">
        <f t="shared" ca="1" si="48"/>
        <v>A</v>
      </c>
      <c r="H308" s="135" t="str">
        <f t="shared" ca="1" si="49"/>
        <v>x</v>
      </c>
      <c r="I308" s="135" t="str">
        <f t="shared" ca="1" si="50"/>
        <v/>
      </c>
      <c r="J308" s="137" t="str">
        <f t="shared" ca="1" si="51"/>
        <v/>
      </c>
      <c r="K308" s="138" t="str">
        <f t="shared" ca="1" si="52"/>
        <v/>
      </c>
      <c r="L308" s="138"/>
      <c r="M308" s="138">
        <f t="shared" ca="1" si="53"/>
        <v>0</v>
      </c>
      <c r="N308" s="139" t="str">
        <f t="shared" ca="1" si="54"/>
        <v/>
      </c>
      <c r="O308" s="139"/>
      <c r="P308" s="140"/>
      <c r="Q308" s="140"/>
      <c r="R308" s="140"/>
      <c r="S308" s="140"/>
      <c r="T308" s="140"/>
      <c r="U308" s="141">
        <f t="shared" si="55"/>
        <v>0</v>
      </c>
    </row>
    <row r="309" ht="15" hidden="1" customHeight="1">
      <c r="A309" s="144"/>
      <c r="B309" s="134">
        <v>87</v>
      </c>
      <c r="C309" s="135" t="str">
        <f t="shared" ca="1" si="45"/>
        <v>11.6</v>
      </c>
      <c r="D309" s="135" t="str">
        <f t="shared" ca="1" si="46"/>
        <v>na</v>
      </c>
      <c r="E309" s="135" t="s">
        <v>33</v>
      </c>
      <c r="F309" s="136" t="str">
        <f t="shared" ca="1" si="47"/>
        <v>https://elections.larochelle.fr/resultats-2024-europeennes</v>
      </c>
      <c r="G309" s="135" t="str">
        <f t="shared" ca="1" si="48"/>
        <v>A</v>
      </c>
      <c r="H309" s="135" t="str">
        <f t="shared" ca="1" si="49"/>
        <v>x</v>
      </c>
      <c r="I309" s="135" t="str">
        <f t="shared" ca="1" si="50"/>
        <v/>
      </c>
      <c r="J309" s="137" t="str">
        <f t="shared" ca="1" si="51"/>
        <v/>
      </c>
      <c r="K309" s="138" t="str">
        <f t="shared" ca="1" si="52"/>
        <v/>
      </c>
      <c r="L309" s="138"/>
      <c r="M309" s="138">
        <f t="shared" ca="1" si="53"/>
        <v>0</v>
      </c>
      <c r="N309" s="139" t="str">
        <f t="shared" ca="1" si="54"/>
        <v/>
      </c>
      <c r="O309" s="139"/>
      <c r="P309" s="140"/>
      <c r="Q309" s="140"/>
      <c r="R309" s="140"/>
      <c r="S309" s="140"/>
      <c r="T309" s="140"/>
      <c r="U309" s="141">
        <f t="shared" si="55"/>
        <v>0</v>
      </c>
    </row>
    <row r="310" ht="15" hidden="1" customHeight="1">
      <c r="A310" s="144"/>
      <c r="B310" s="134">
        <v>87</v>
      </c>
      <c r="C310" s="135" t="str">
        <f t="shared" ca="1" si="45"/>
        <v>11.6</v>
      </c>
      <c r="D310" s="135" t="str">
        <f t="shared" ca="1" si="46"/>
        <v>na</v>
      </c>
      <c r="E310" s="135" t="s">
        <v>36</v>
      </c>
      <c r="F310" s="136" t="str">
        <f t="shared" ca="1" si="47"/>
        <v>https://elections.larochelle.fr/mentions-legales</v>
      </c>
      <c r="G310" s="135" t="str">
        <f t="shared" ca="1" si="48"/>
        <v>A</v>
      </c>
      <c r="H310" s="135" t="str">
        <f t="shared" ca="1" si="49"/>
        <v>x</v>
      </c>
      <c r="I310" s="135" t="str">
        <f t="shared" ca="1" si="50"/>
        <v/>
      </c>
      <c r="J310" s="137" t="str">
        <f t="shared" ca="1" si="51"/>
        <v/>
      </c>
      <c r="K310" s="138" t="str">
        <f t="shared" ca="1" si="52"/>
        <v/>
      </c>
      <c r="L310" s="138"/>
      <c r="M310" s="138">
        <f t="shared" ca="1" si="53"/>
        <v>0</v>
      </c>
      <c r="N310" s="139" t="str">
        <f t="shared" ca="1" si="54"/>
        <v/>
      </c>
      <c r="O310" s="139"/>
      <c r="P310" s="140"/>
      <c r="Q310" s="140"/>
      <c r="R310" s="140"/>
      <c r="S310" s="140"/>
      <c r="T310" s="140"/>
      <c r="U310" s="141">
        <f t="shared" si="55"/>
        <v>0</v>
      </c>
    </row>
    <row r="311" ht="15" hidden="1" customHeight="1">
      <c r="A311" s="144"/>
      <c r="B311" s="134">
        <v>87</v>
      </c>
      <c r="C311" s="135" t="str">
        <f t="shared" ca="1" si="45"/>
        <v>11.6</v>
      </c>
      <c r="D311" s="135" t="str">
        <f t="shared" ca="1" si="46"/>
        <v>na</v>
      </c>
      <c r="E311" s="135" t="s">
        <v>39</v>
      </c>
      <c r="F311" s="136" t="str">
        <f t="shared" ca="1" si="47"/>
        <v>https://accessibilite.larochelle.fr/la-rochelle-elections/#conformity</v>
      </c>
      <c r="G311" s="135" t="str">
        <f t="shared" ca="1" si="48"/>
        <v>A</v>
      </c>
      <c r="H311" s="135" t="str">
        <f t="shared" ca="1" si="49"/>
        <v>x</v>
      </c>
      <c r="I311" s="135" t="str">
        <f t="shared" ca="1" si="50"/>
        <v/>
      </c>
      <c r="J311" s="137" t="str">
        <f t="shared" ca="1" si="51"/>
        <v/>
      </c>
      <c r="K311" s="138" t="str">
        <f t="shared" ca="1" si="52"/>
        <v/>
      </c>
      <c r="L311" s="138"/>
      <c r="M311" s="138">
        <f t="shared" ca="1" si="53"/>
        <v>0</v>
      </c>
      <c r="N311" s="139" t="str">
        <f t="shared" ca="1" si="54"/>
        <v/>
      </c>
      <c r="O311" s="139"/>
      <c r="P311" s="140"/>
      <c r="Q311" s="140"/>
      <c r="R311" s="140"/>
      <c r="S311" s="140"/>
      <c r="T311" s="140"/>
      <c r="U311" s="141">
        <f t="shared" si="55"/>
        <v>0</v>
      </c>
    </row>
    <row r="312" ht="15" hidden="1" customHeight="1">
      <c r="A312" s="144"/>
      <c r="B312" s="134">
        <v>88</v>
      </c>
      <c r="C312" s="135" t="str">
        <f t="shared" ca="1" si="45"/>
        <v>11.7</v>
      </c>
      <c r="D312" s="135" t="str">
        <f t="shared" ca="1" si="46"/>
        <v>na</v>
      </c>
      <c r="E312" s="135" t="s">
        <v>30</v>
      </c>
      <c r="F312" s="136" t="str">
        <f t="shared" ca="1" si="47"/>
        <v>https://elections.larochelle.fr/</v>
      </c>
      <c r="G312" s="135" t="str">
        <f t="shared" ca="1" si="48"/>
        <v>A</v>
      </c>
      <c r="H312" s="135" t="str">
        <f t="shared" ca="1" si="49"/>
        <v/>
      </c>
      <c r="I312" s="135" t="str">
        <f t="shared" ca="1" si="50"/>
        <v/>
      </c>
      <c r="J312" s="137" t="str">
        <f t="shared" ca="1" si="51"/>
        <v/>
      </c>
      <c r="K312" s="138" t="str">
        <f t="shared" ca="1" si="52"/>
        <v/>
      </c>
      <c r="L312" s="138"/>
      <c r="M312" s="138">
        <f t="shared" ca="1" si="53"/>
        <v>0</v>
      </c>
      <c r="N312" s="139" t="str">
        <f t="shared" ca="1" si="54"/>
        <v/>
      </c>
      <c r="O312" s="139"/>
      <c r="P312" s="140"/>
      <c r="Q312" s="140"/>
      <c r="R312" s="140"/>
      <c r="S312" s="140"/>
      <c r="T312" s="140"/>
      <c r="U312" s="141">
        <f t="shared" si="55"/>
        <v>0</v>
      </c>
    </row>
    <row r="313" ht="15" hidden="1" customHeight="1">
      <c r="A313" s="144"/>
      <c r="B313" s="134">
        <v>88</v>
      </c>
      <c r="C313" s="135" t="str">
        <f t="shared" ca="1" si="45"/>
        <v>11.7</v>
      </c>
      <c r="D313" s="135" t="str">
        <f t="shared" ca="1" si="46"/>
        <v>na</v>
      </c>
      <c r="E313" s="135" t="s">
        <v>33</v>
      </c>
      <c r="F313" s="136" t="str">
        <f t="shared" ca="1" si="47"/>
        <v>https://elections.larochelle.fr/resultats-2024-europeennes</v>
      </c>
      <c r="G313" s="135" t="str">
        <f t="shared" ca="1" si="48"/>
        <v>A</v>
      </c>
      <c r="H313" s="135" t="str">
        <f t="shared" ca="1" si="49"/>
        <v/>
      </c>
      <c r="I313" s="135" t="str">
        <f t="shared" ca="1" si="50"/>
        <v/>
      </c>
      <c r="J313" s="137" t="str">
        <f t="shared" ca="1" si="51"/>
        <v/>
      </c>
      <c r="K313" s="138" t="str">
        <f t="shared" ca="1" si="52"/>
        <v/>
      </c>
      <c r="L313" s="138"/>
      <c r="M313" s="138">
        <f t="shared" ca="1" si="53"/>
        <v>0</v>
      </c>
      <c r="N313" s="139" t="str">
        <f t="shared" ca="1" si="54"/>
        <v/>
      </c>
      <c r="O313" s="139"/>
      <c r="P313" s="140"/>
      <c r="Q313" s="140"/>
      <c r="R313" s="140"/>
      <c r="S313" s="140"/>
      <c r="T313" s="140"/>
      <c r="U313" s="141">
        <f t="shared" si="55"/>
        <v>0</v>
      </c>
    </row>
    <row r="314" ht="15" hidden="1" customHeight="1">
      <c r="A314" s="144"/>
      <c r="B314" s="134">
        <v>88</v>
      </c>
      <c r="C314" s="135" t="str">
        <f t="shared" ca="1" si="45"/>
        <v>11.7</v>
      </c>
      <c r="D314" s="135" t="str">
        <f t="shared" ca="1" si="46"/>
        <v>na</v>
      </c>
      <c r="E314" s="135" t="s">
        <v>36</v>
      </c>
      <c r="F314" s="136" t="str">
        <f t="shared" ca="1" si="47"/>
        <v>https://elections.larochelle.fr/mentions-legales</v>
      </c>
      <c r="G314" s="135" t="str">
        <f t="shared" ca="1" si="48"/>
        <v>A</v>
      </c>
      <c r="H314" s="135" t="str">
        <f t="shared" ca="1" si="49"/>
        <v/>
      </c>
      <c r="I314" s="135" t="str">
        <f t="shared" ca="1" si="50"/>
        <v/>
      </c>
      <c r="J314" s="137" t="str">
        <f t="shared" ca="1" si="51"/>
        <v/>
      </c>
      <c r="K314" s="138" t="str">
        <f t="shared" ca="1" si="52"/>
        <v/>
      </c>
      <c r="L314" s="138"/>
      <c r="M314" s="138">
        <f t="shared" ca="1" si="53"/>
        <v>0</v>
      </c>
      <c r="N314" s="139" t="str">
        <f t="shared" ca="1" si="54"/>
        <v/>
      </c>
      <c r="O314" s="139"/>
      <c r="P314" s="140"/>
      <c r="Q314" s="140"/>
      <c r="R314" s="140"/>
      <c r="S314" s="140"/>
      <c r="T314" s="140"/>
      <c r="U314" s="141">
        <f t="shared" si="55"/>
        <v>0</v>
      </c>
    </row>
    <row r="315" ht="15" hidden="1" customHeight="1">
      <c r="A315" s="144"/>
      <c r="B315" s="134">
        <v>88</v>
      </c>
      <c r="C315" s="135" t="str">
        <f t="shared" ca="1" si="45"/>
        <v>11.7</v>
      </c>
      <c r="D315" s="135" t="str">
        <f t="shared" ca="1" si="46"/>
        <v>na</v>
      </c>
      <c r="E315" s="135" t="s">
        <v>39</v>
      </c>
      <c r="F315" s="136" t="str">
        <f t="shared" ca="1" si="47"/>
        <v>https://accessibilite.larochelle.fr/la-rochelle-elections/#conformity</v>
      </c>
      <c r="G315" s="135" t="str">
        <f t="shared" ca="1" si="48"/>
        <v>A</v>
      </c>
      <c r="H315" s="135" t="str">
        <f t="shared" ca="1" si="49"/>
        <v/>
      </c>
      <c r="I315" s="135" t="str">
        <f t="shared" ca="1" si="50"/>
        <v/>
      </c>
      <c r="J315" s="137" t="str">
        <f t="shared" ca="1" si="51"/>
        <v/>
      </c>
      <c r="K315" s="138" t="str">
        <f t="shared" ca="1" si="52"/>
        <v/>
      </c>
      <c r="L315" s="138"/>
      <c r="M315" s="138">
        <f t="shared" ca="1" si="53"/>
        <v>0</v>
      </c>
      <c r="N315" s="139" t="str">
        <f t="shared" ca="1" si="54"/>
        <v/>
      </c>
      <c r="O315" s="139"/>
      <c r="P315" s="140"/>
      <c r="Q315" s="140"/>
      <c r="R315" s="140"/>
      <c r="S315" s="140"/>
      <c r="T315" s="140"/>
      <c r="U315" s="141">
        <f t="shared" si="55"/>
        <v>0</v>
      </c>
    </row>
    <row r="316" ht="15" hidden="1" customHeight="1">
      <c r="A316" s="144"/>
      <c r="B316" s="134">
        <v>89</v>
      </c>
      <c r="C316" s="135" t="str">
        <f t="shared" ca="1" si="45"/>
        <v>11.8</v>
      </c>
      <c r="D316" s="135" t="str">
        <f t="shared" ca="1" si="46"/>
        <v>na</v>
      </c>
      <c r="E316" s="135" t="s">
        <v>30</v>
      </c>
      <c r="F316" s="136" t="str">
        <f t="shared" ca="1" si="47"/>
        <v>https://elections.larochelle.fr/</v>
      </c>
      <c r="G316" s="135" t="str">
        <f t="shared" ca="1" si="48"/>
        <v>A</v>
      </c>
      <c r="H316" s="135" t="str">
        <f t="shared" ca="1" si="49"/>
        <v/>
      </c>
      <c r="I316" s="135" t="str">
        <f t="shared" ca="1" si="50"/>
        <v/>
      </c>
      <c r="J316" s="137" t="str">
        <f t="shared" ca="1" si="51"/>
        <v/>
      </c>
      <c r="K316" s="138" t="str">
        <f t="shared" ca="1" si="52"/>
        <v/>
      </c>
      <c r="L316" s="138"/>
      <c r="M316" s="138">
        <f t="shared" ca="1" si="53"/>
        <v>0</v>
      </c>
      <c r="N316" s="139" t="str">
        <f t="shared" ca="1" si="54"/>
        <v/>
      </c>
      <c r="O316" s="139"/>
      <c r="P316" s="140"/>
      <c r="Q316" s="140"/>
      <c r="R316" s="140"/>
      <c r="S316" s="140"/>
      <c r="T316" s="140"/>
      <c r="U316" s="141">
        <f t="shared" si="55"/>
        <v>0</v>
      </c>
    </row>
    <row r="317" ht="15" hidden="1" customHeight="1">
      <c r="A317" s="144"/>
      <c r="B317" s="134">
        <v>89</v>
      </c>
      <c r="C317" s="135" t="str">
        <f t="shared" ca="1" si="45"/>
        <v>11.8</v>
      </c>
      <c r="D317" s="135" t="str">
        <f t="shared" ca="1" si="46"/>
        <v>na</v>
      </c>
      <c r="E317" s="135" t="s">
        <v>33</v>
      </c>
      <c r="F317" s="136" t="str">
        <f t="shared" ca="1" si="47"/>
        <v>https://elections.larochelle.fr/resultats-2024-europeennes</v>
      </c>
      <c r="G317" s="135" t="str">
        <f t="shared" ca="1" si="48"/>
        <v>A</v>
      </c>
      <c r="H317" s="135" t="str">
        <f t="shared" ca="1" si="49"/>
        <v/>
      </c>
      <c r="I317" s="135" t="str">
        <f t="shared" ca="1" si="50"/>
        <v/>
      </c>
      <c r="J317" s="137" t="str">
        <f t="shared" ca="1" si="51"/>
        <v/>
      </c>
      <c r="K317" s="138" t="str">
        <f t="shared" ca="1" si="52"/>
        <v/>
      </c>
      <c r="L317" s="138"/>
      <c r="M317" s="138">
        <f t="shared" ca="1" si="53"/>
        <v>0</v>
      </c>
      <c r="N317" s="139" t="str">
        <f t="shared" ca="1" si="54"/>
        <v/>
      </c>
      <c r="O317" s="139"/>
      <c r="P317" s="140"/>
      <c r="Q317" s="140"/>
      <c r="R317" s="140"/>
      <c r="S317" s="140"/>
      <c r="T317" s="140"/>
      <c r="U317" s="141">
        <f t="shared" si="55"/>
        <v>0</v>
      </c>
    </row>
    <row r="318" ht="15" hidden="1" customHeight="1">
      <c r="A318" s="144"/>
      <c r="B318" s="134">
        <v>89</v>
      </c>
      <c r="C318" s="135" t="str">
        <f t="shared" ca="1" si="45"/>
        <v>11.8</v>
      </c>
      <c r="D318" s="135" t="str">
        <f t="shared" ca="1" si="46"/>
        <v>na</v>
      </c>
      <c r="E318" s="135" t="s">
        <v>36</v>
      </c>
      <c r="F318" s="136" t="str">
        <f t="shared" ca="1" si="47"/>
        <v>https://elections.larochelle.fr/mentions-legales</v>
      </c>
      <c r="G318" s="135" t="str">
        <f t="shared" ca="1" si="48"/>
        <v>A</v>
      </c>
      <c r="H318" s="135" t="str">
        <f t="shared" ca="1" si="49"/>
        <v/>
      </c>
      <c r="I318" s="135" t="str">
        <f t="shared" ca="1" si="50"/>
        <v/>
      </c>
      <c r="J318" s="137" t="str">
        <f t="shared" ca="1" si="51"/>
        <v/>
      </c>
      <c r="K318" s="138" t="str">
        <f t="shared" ca="1" si="52"/>
        <v/>
      </c>
      <c r="L318" s="138"/>
      <c r="M318" s="138">
        <f t="shared" ca="1" si="53"/>
        <v>0</v>
      </c>
      <c r="N318" s="139" t="str">
        <f t="shared" ca="1" si="54"/>
        <v/>
      </c>
      <c r="O318" s="139"/>
      <c r="P318" s="140"/>
      <c r="Q318" s="140"/>
      <c r="R318" s="140"/>
      <c r="S318" s="140"/>
      <c r="T318" s="140"/>
      <c r="U318" s="141">
        <f t="shared" si="55"/>
        <v>0</v>
      </c>
    </row>
    <row r="319" ht="15" hidden="1" customHeight="1">
      <c r="A319" s="144"/>
      <c r="B319" s="134">
        <v>89</v>
      </c>
      <c r="C319" s="135" t="str">
        <f t="shared" ca="1" si="45"/>
        <v>11.8</v>
      </c>
      <c r="D319" s="135" t="str">
        <f t="shared" ca="1" si="46"/>
        <v>na</v>
      </c>
      <c r="E319" s="135" t="s">
        <v>39</v>
      </c>
      <c r="F319" s="136" t="str">
        <f t="shared" ca="1" si="47"/>
        <v>https://accessibilite.larochelle.fr/la-rochelle-elections/#conformity</v>
      </c>
      <c r="G319" s="135" t="str">
        <f t="shared" ca="1" si="48"/>
        <v>A</v>
      </c>
      <c r="H319" s="135" t="str">
        <f t="shared" ca="1" si="49"/>
        <v/>
      </c>
      <c r="I319" s="135" t="str">
        <f t="shared" ca="1" si="50"/>
        <v/>
      </c>
      <c r="J319" s="137" t="str">
        <f t="shared" ca="1" si="51"/>
        <v/>
      </c>
      <c r="K319" s="138" t="str">
        <f t="shared" ca="1" si="52"/>
        <v/>
      </c>
      <c r="L319" s="138"/>
      <c r="M319" s="138">
        <f t="shared" ca="1" si="53"/>
        <v>0</v>
      </c>
      <c r="N319" s="139" t="str">
        <f t="shared" ca="1" si="54"/>
        <v/>
      </c>
      <c r="O319" s="139"/>
      <c r="P319" s="140"/>
      <c r="Q319" s="140"/>
      <c r="R319" s="140"/>
      <c r="S319" s="140"/>
      <c r="T319" s="140"/>
      <c r="U319" s="141">
        <f t="shared" si="55"/>
        <v>0</v>
      </c>
    </row>
    <row r="320" ht="15" hidden="1" customHeight="1">
      <c r="A320" s="144"/>
      <c r="B320" s="134">
        <v>90</v>
      </c>
      <c r="C320" s="135" t="str">
        <f t="shared" ca="1" si="45"/>
        <v>11.9</v>
      </c>
      <c r="D320" s="135" t="str">
        <f t="shared" ca="1" si="46"/>
        <v>na</v>
      </c>
      <c r="E320" s="135" t="s">
        <v>30</v>
      </c>
      <c r="F320" s="136" t="str">
        <f t="shared" ca="1" si="47"/>
        <v>https://elections.larochelle.fr/</v>
      </c>
      <c r="G320" s="135" t="str">
        <f t="shared" ca="1" si="48"/>
        <v>A</v>
      </c>
      <c r="H320" s="135" t="str">
        <f t="shared" ca="1" si="49"/>
        <v>x</v>
      </c>
      <c r="I320" s="135" t="str">
        <f t="shared" ca="1" si="50"/>
        <v/>
      </c>
      <c r="J320" s="137" t="str">
        <f t="shared" ca="1" si="51"/>
        <v/>
      </c>
      <c r="K320" s="138" t="str">
        <f t="shared" ca="1" si="52"/>
        <v/>
      </c>
      <c r="L320" s="138"/>
      <c r="M320" s="138">
        <f t="shared" ca="1" si="53"/>
        <v>0</v>
      </c>
      <c r="N320" s="139" t="str">
        <f t="shared" ca="1" si="54"/>
        <v/>
      </c>
      <c r="O320" s="139"/>
      <c r="P320" s="140"/>
      <c r="Q320" s="140"/>
      <c r="R320" s="140"/>
      <c r="S320" s="140"/>
      <c r="T320" s="140"/>
      <c r="U320" s="141">
        <f t="shared" si="55"/>
        <v>0</v>
      </c>
    </row>
    <row r="321" ht="15" hidden="1" customHeight="1">
      <c r="A321" s="144"/>
      <c r="B321" s="134">
        <v>90</v>
      </c>
      <c r="C321" s="135" t="str">
        <f t="shared" ca="1" si="45"/>
        <v>11.9</v>
      </c>
      <c r="D321" s="135" t="str">
        <f t="shared" ca="1" si="46"/>
        <v>c</v>
      </c>
      <c r="E321" s="135" t="s">
        <v>33</v>
      </c>
      <c r="F321" s="136" t="str">
        <f t="shared" ca="1" si="47"/>
        <v>https://elections.larochelle.fr/resultats-2024-europeennes</v>
      </c>
      <c r="G321" s="135" t="str">
        <f t="shared" ca="1" si="48"/>
        <v>A</v>
      </c>
      <c r="H321" s="135" t="str">
        <f t="shared" ca="1" si="49"/>
        <v>x</v>
      </c>
      <c r="I321" s="135" t="str">
        <f t="shared" ca="1" si="50"/>
        <v/>
      </c>
      <c r="J321" s="137" t="str">
        <f t="shared" ca="1" si="51"/>
        <v/>
      </c>
      <c r="K321" s="138" t="str">
        <f t="shared" ca="1" si="52"/>
        <v/>
      </c>
      <c r="L321" s="138"/>
      <c r="M321" s="138">
        <f t="shared" ca="1" si="53"/>
        <v>0</v>
      </c>
      <c r="N321" s="139" t="str">
        <f t="shared" ca="1" si="54"/>
        <v/>
      </c>
      <c r="O321" s="139"/>
      <c r="P321" s="140"/>
      <c r="Q321" s="140"/>
      <c r="R321" s="140"/>
      <c r="S321" s="140"/>
      <c r="T321" s="140"/>
      <c r="U321" s="141">
        <f t="shared" si="55"/>
        <v>0</v>
      </c>
    </row>
    <row r="322" ht="15" hidden="1" customHeight="1">
      <c r="A322" s="144"/>
      <c r="B322" s="134">
        <v>90</v>
      </c>
      <c r="C322" s="135" t="str">
        <f t="shared" ca="1" si="45"/>
        <v>11.9</v>
      </c>
      <c r="D322" s="135" t="str">
        <f t="shared" ca="1" si="46"/>
        <v>na</v>
      </c>
      <c r="E322" s="135" t="s">
        <v>36</v>
      </c>
      <c r="F322" s="136" t="str">
        <f t="shared" ca="1" si="47"/>
        <v>https://elections.larochelle.fr/mentions-legales</v>
      </c>
      <c r="G322" s="135" t="str">
        <f t="shared" ca="1" si="48"/>
        <v>A</v>
      </c>
      <c r="H322" s="135" t="str">
        <f t="shared" ca="1" si="49"/>
        <v>x</v>
      </c>
      <c r="I322" s="135" t="str">
        <f t="shared" ca="1" si="50"/>
        <v/>
      </c>
      <c r="J322" s="137" t="str">
        <f t="shared" ca="1" si="51"/>
        <v/>
      </c>
      <c r="K322" s="138" t="str">
        <f t="shared" ca="1" si="52"/>
        <v/>
      </c>
      <c r="L322" s="138"/>
      <c r="M322" s="138">
        <f t="shared" ca="1" si="53"/>
        <v>0</v>
      </c>
      <c r="N322" s="139" t="str">
        <f t="shared" ca="1" si="54"/>
        <v/>
      </c>
      <c r="O322" s="139"/>
      <c r="P322" s="140"/>
      <c r="Q322" s="140"/>
      <c r="R322" s="140"/>
      <c r="S322" s="140"/>
      <c r="T322" s="140"/>
      <c r="U322" s="141">
        <f t="shared" si="55"/>
        <v>0</v>
      </c>
    </row>
    <row r="323" ht="15" hidden="1" customHeight="1">
      <c r="A323" s="144"/>
      <c r="B323" s="134">
        <v>90</v>
      </c>
      <c r="C323" s="135" t="str">
        <f t="shared" ca="1" si="45"/>
        <v>11.9</v>
      </c>
      <c r="D323" s="135" t="str">
        <f t="shared" ca="1" si="46"/>
        <v>na</v>
      </c>
      <c r="E323" s="135" t="s">
        <v>39</v>
      </c>
      <c r="F323" s="136" t="str">
        <f t="shared" ca="1" si="47"/>
        <v>https://accessibilite.larochelle.fr/la-rochelle-elections/#conformity</v>
      </c>
      <c r="G323" s="135" t="str">
        <f t="shared" ca="1" si="48"/>
        <v>A</v>
      </c>
      <c r="H323" s="135" t="str">
        <f t="shared" ca="1" si="49"/>
        <v>x</v>
      </c>
      <c r="I323" s="135" t="str">
        <f t="shared" ca="1" si="50"/>
        <v/>
      </c>
      <c r="J323" s="137" t="str">
        <f t="shared" ca="1" si="51"/>
        <v/>
      </c>
      <c r="K323" s="138" t="str">
        <f t="shared" ca="1" si="52"/>
        <v/>
      </c>
      <c r="L323" s="138"/>
      <c r="M323" s="138">
        <f t="shared" ca="1" si="53"/>
        <v>0</v>
      </c>
      <c r="N323" s="139" t="str">
        <f t="shared" ca="1" si="54"/>
        <v/>
      </c>
      <c r="O323" s="139"/>
      <c r="P323" s="140"/>
      <c r="Q323" s="140"/>
      <c r="R323" s="140"/>
      <c r="S323" s="140"/>
      <c r="T323" s="140"/>
      <c r="U323" s="141">
        <f t="shared" si="55"/>
        <v>0</v>
      </c>
    </row>
    <row r="324" ht="15" hidden="1" customHeight="1">
      <c r="A324" s="144"/>
      <c r="B324" s="134">
        <v>91</v>
      </c>
      <c r="C324" s="135" t="str">
        <f t="shared" ca="1" si="45"/>
        <v>11.10</v>
      </c>
      <c r="D324" s="135" t="str">
        <f t="shared" ca="1" si="46"/>
        <v>na</v>
      </c>
      <c r="E324" s="135" t="s">
        <v>30</v>
      </c>
      <c r="F324" s="136" t="str">
        <f t="shared" ca="1" si="47"/>
        <v>https://elections.larochelle.fr/</v>
      </c>
      <c r="G324" s="135" t="str">
        <f t="shared" ca="1" si="48"/>
        <v>A</v>
      </c>
      <c r="H324" s="135" t="str">
        <f t="shared" ca="1" si="49"/>
        <v>x</v>
      </c>
      <c r="I324" s="135" t="str">
        <f t="shared" ca="1" si="50"/>
        <v/>
      </c>
      <c r="J324" s="137" t="str">
        <f t="shared" ca="1" si="51"/>
        <v/>
      </c>
      <c r="K324" s="138" t="str">
        <f t="shared" ca="1" si="52"/>
        <v/>
      </c>
      <c r="L324" s="138"/>
      <c r="M324" s="138">
        <f t="shared" ca="1" si="53"/>
        <v>0</v>
      </c>
      <c r="N324" s="139" t="str">
        <f t="shared" ca="1" si="54"/>
        <v/>
      </c>
      <c r="O324" s="139"/>
      <c r="P324" s="140"/>
      <c r="Q324" s="140"/>
      <c r="R324" s="140"/>
      <c r="S324" s="140"/>
      <c r="T324" s="140"/>
      <c r="U324" s="141">
        <f t="shared" si="55"/>
        <v>0</v>
      </c>
    </row>
    <row r="325" ht="15" hidden="1" customHeight="1">
      <c r="A325" s="144"/>
      <c r="B325" s="134">
        <v>91</v>
      </c>
      <c r="C325" s="135" t="str">
        <f t="shared" ca="1" si="45"/>
        <v>11.10</v>
      </c>
      <c r="D325" s="135" t="str">
        <f t="shared" ca="1" si="46"/>
        <v>na</v>
      </c>
      <c r="E325" s="135" t="s">
        <v>33</v>
      </c>
      <c r="F325" s="136" t="str">
        <f t="shared" ca="1" si="47"/>
        <v>https://elections.larochelle.fr/resultats-2024-europeennes</v>
      </c>
      <c r="G325" s="135" t="str">
        <f t="shared" ca="1" si="48"/>
        <v>A</v>
      </c>
      <c r="H325" s="135" t="str">
        <f t="shared" ca="1" si="49"/>
        <v>x</v>
      </c>
      <c r="I325" s="135" t="str">
        <f t="shared" ca="1" si="50"/>
        <v/>
      </c>
      <c r="J325" s="137" t="str">
        <f t="shared" ca="1" si="51"/>
        <v/>
      </c>
      <c r="K325" s="138" t="str">
        <f t="shared" ca="1" si="52"/>
        <v/>
      </c>
      <c r="L325" s="138"/>
      <c r="M325" s="138">
        <f t="shared" ca="1" si="53"/>
        <v>0</v>
      </c>
      <c r="N325" s="139" t="str">
        <f t="shared" ca="1" si="54"/>
        <v/>
      </c>
      <c r="O325" s="139"/>
      <c r="P325" s="140"/>
      <c r="Q325" s="140"/>
      <c r="R325" s="140"/>
      <c r="S325" s="140"/>
      <c r="T325" s="140"/>
      <c r="U325" s="141">
        <f t="shared" si="55"/>
        <v>0</v>
      </c>
    </row>
    <row r="326" ht="15" hidden="1" customHeight="1">
      <c r="A326" s="144"/>
      <c r="B326" s="134">
        <v>91</v>
      </c>
      <c r="C326" s="135" t="str">
        <f t="shared" ca="1" si="45"/>
        <v>11.10</v>
      </c>
      <c r="D326" s="135" t="str">
        <f t="shared" ca="1" si="46"/>
        <v>na</v>
      </c>
      <c r="E326" s="135" t="s">
        <v>36</v>
      </c>
      <c r="F326" s="136" t="str">
        <f t="shared" ca="1" si="47"/>
        <v>https://elections.larochelle.fr/mentions-legales</v>
      </c>
      <c r="G326" s="135" t="str">
        <f t="shared" ca="1" si="48"/>
        <v>A</v>
      </c>
      <c r="H326" s="135" t="str">
        <f t="shared" ca="1" si="49"/>
        <v>x</v>
      </c>
      <c r="I326" s="135" t="str">
        <f t="shared" ca="1" si="50"/>
        <v/>
      </c>
      <c r="J326" s="137" t="str">
        <f t="shared" ca="1" si="51"/>
        <v/>
      </c>
      <c r="K326" s="138" t="str">
        <f t="shared" ca="1" si="52"/>
        <v/>
      </c>
      <c r="L326" s="138"/>
      <c r="M326" s="138">
        <f t="shared" ca="1" si="53"/>
        <v>0</v>
      </c>
      <c r="N326" s="139" t="str">
        <f t="shared" ca="1" si="54"/>
        <v/>
      </c>
      <c r="O326" s="139"/>
      <c r="P326" s="140"/>
      <c r="Q326" s="140"/>
      <c r="R326" s="140"/>
      <c r="S326" s="140"/>
      <c r="T326" s="140"/>
      <c r="U326" s="141">
        <f t="shared" si="55"/>
        <v>0</v>
      </c>
    </row>
    <row r="327" ht="15" hidden="1" customHeight="1">
      <c r="A327" s="144"/>
      <c r="B327" s="134">
        <v>91</v>
      </c>
      <c r="C327" s="135" t="str">
        <f t="shared" ca="1" si="45"/>
        <v>11.10</v>
      </c>
      <c r="D327" s="135" t="str">
        <f t="shared" ca="1" si="46"/>
        <v>na</v>
      </c>
      <c r="E327" s="135" t="s">
        <v>39</v>
      </c>
      <c r="F327" s="136" t="str">
        <f t="shared" ca="1" si="47"/>
        <v>https://accessibilite.larochelle.fr/la-rochelle-elections/#conformity</v>
      </c>
      <c r="G327" s="135" t="str">
        <f t="shared" ca="1" si="48"/>
        <v>A</v>
      </c>
      <c r="H327" s="135" t="str">
        <f t="shared" ca="1" si="49"/>
        <v>x</v>
      </c>
      <c r="I327" s="135" t="str">
        <f t="shared" ca="1" si="50"/>
        <v/>
      </c>
      <c r="J327" s="137" t="str">
        <f t="shared" ca="1" si="51"/>
        <v/>
      </c>
      <c r="K327" s="138" t="str">
        <f t="shared" ca="1" si="52"/>
        <v/>
      </c>
      <c r="L327" s="138"/>
      <c r="M327" s="138">
        <f t="shared" ca="1" si="53"/>
        <v>0</v>
      </c>
      <c r="N327" s="139" t="str">
        <f t="shared" ca="1" si="54"/>
        <v/>
      </c>
      <c r="O327" s="139"/>
      <c r="P327" s="140"/>
      <c r="Q327" s="140"/>
      <c r="R327" s="140"/>
      <c r="S327" s="140"/>
      <c r="T327" s="140"/>
      <c r="U327" s="141">
        <f t="shared" si="55"/>
        <v>0</v>
      </c>
    </row>
    <row r="328" ht="15" hidden="1" customHeight="1">
      <c r="A328" s="144"/>
      <c r="B328" s="134">
        <v>92</v>
      </c>
      <c r="C328" s="135" t="str">
        <f t="shared" ref="C328:C391" ca="1" si="56">IF(INDIRECT($E328&amp;"!B"&amp;$B328)=0,"",INDIRECT($E328&amp;"!B"&amp;$B328))</f>
        <v>11.11</v>
      </c>
      <c r="D328" s="135" t="str">
        <f t="shared" ref="D328:D391" ca="1" si="57">IF(INDIRECT($E328&amp;"!F"&amp;$B328)=0,"",INDIRECT($E328&amp;"!F"&amp;$B328))</f>
        <v>na</v>
      </c>
      <c r="E328" s="135" t="s">
        <v>30</v>
      </c>
      <c r="F328" s="136" t="str">
        <f t="shared" ref="F328:F391" ca="1" si="58">HYPERLINK(INDIRECT($E328&amp;"!C3"))</f>
        <v>https://elections.larochelle.fr/</v>
      </c>
      <c r="G328" s="135" t="str">
        <f t="shared" ref="G328:G391" ca="1" si="59">IF(INDIRECT($E328&amp;"!C"&amp;$B328)=0,"",INDIRECT($E328&amp;"!C"&amp;$B328))</f>
        <v>AA</v>
      </c>
      <c r="H328" s="135" t="str">
        <f t="shared" ref="H328:H391" ca="1" si="60">IF(INDIRECT($E328&amp;"!D"&amp;$B328)=0,"",INDIRECT($E328&amp;"!D"&amp;$B328))</f>
        <v/>
      </c>
      <c r="I328" s="135" t="str">
        <f t="shared" ref="I328:I391" ca="1" si="61">IF(INDIRECT($E328&amp;"!H"&amp;$B328)=0,"",INDIRECT($E328&amp;"!H"&amp;$B328))</f>
        <v/>
      </c>
      <c r="J328" s="137" t="str">
        <f t="shared" ref="J328:J391" ca="1" si="62">IF(INDIRECT($E328&amp;"!I"&amp;$B328)=0,"",INDIRECT($E328&amp;"!I"&amp;$B328))</f>
        <v/>
      </c>
      <c r="K328" s="138" t="str">
        <f t="shared" ref="K328:K391" ca="1" si="63">IFERROR(VLOOKUP($J328,$W$1:$AA$4,(MATCH($I328,$X$5:$AA$5,0))+1,FALSE),"")</f>
        <v/>
      </c>
      <c r="L328" s="138"/>
      <c r="M328" s="138">
        <f t="shared" ref="M328:M391" ca="1" si="64">COUNTIFS($C$7:$C$431,$C328,$D$7:$D$431,"nc")</f>
        <v>0</v>
      </c>
      <c r="N328" s="139" t="str">
        <f t="shared" ref="N328:N391" ca="1" si="65">IF(INDIRECT($E328&amp;"!J"&amp;$B328)=0,"",INDIRECT($E328&amp;"!J"&amp;$B328))</f>
        <v/>
      </c>
      <c r="O328" s="139"/>
      <c r="P328" s="140"/>
      <c r="Q328" s="140"/>
      <c r="R328" s="140"/>
      <c r="S328" s="140"/>
      <c r="T328" s="140"/>
      <c r="U328" s="141">
        <f t="shared" ref="U328:U391" si="66">SUM($P328:$T328)</f>
        <v>0</v>
      </c>
    </row>
    <row r="329" ht="15" hidden="1" customHeight="1">
      <c r="A329" s="144"/>
      <c r="B329" s="134">
        <v>92</v>
      </c>
      <c r="C329" s="135" t="str">
        <f t="shared" ca="1" si="56"/>
        <v>11.11</v>
      </c>
      <c r="D329" s="135" t="str">
        <f t="shared" ca="1" si="57"/>
        <v>na</v>
      </c>
      <c r="E329" s="135" t="s">
        <v>33</v>
      </c>
      <c r="F329" s="136" t="str">
        <f t="shared" ca="1" si="58"/>
        <v>https://elections.larochelle.fr/resultats-2024-europeennes</v>
      </c>
      <c r="G329" s="135" t="str">
        <f t="shared" ca="1" si="59"/>
        <v>AA</v>
      </c>
      <c r="H329" s="135" t="str">
        <f t="shared" ca="1" si="60"/>
        <v/>
      </c>
      <c r="I329" s="135" t="str">
        <f t="shared" ca="1" si="61"/>
        <v/>
      </c>
      <c r="J329" s="137" t="str">
        <f t="shared" ca="1" si="62"/>
        <v/>
      </c>
      <c r="K329" s="138" t="str">
        <f t="shared" ca="1" si="63"/>
        <v/>
      </c>
      <c r="L329" s="138"/>
      <c r="M329" s="138">
        <f t="shared" ca="1" si="64"/>
        <v>0</v>
      </c>
      <c r="N329" s="139" t="str">
        <f t="shared" ca="1" si="65"/>
        <v/>
      </c>
      <c r="O329" s="139"/>
      <c r="P329" s="140"/>
      <c r="Q329" s="140"/>
      <c r="R329" s="140"/>
      <c r="S329" s="140"/>
      <c r="T329" s="140"/>
      <c r="U329" s="141">
        <f t="shared" si="66"/>
        <v>0</v>
      </c>
    </row>
    <row r="330" ht="15" hidden="1" customHeight="1">
      <c r="A330" s="144"/>
      <c r="B330" s="134">
        <v>92</v>
      </c>
      <c r="C330" s="135" t="str">
        <f t="shared" ca="1" si="56"/>
        <v>11.11</v>
      </c>
      <c r="D330" s="135" t="str">
        <f t="shared" ca="1" si="57"/>
        <v>na</v>
      </c>
      <c r="E330" s="135" t="s">
        <v>36</v>
      </c>
      <c r="F330" s="136" t="str">
        <f t="shared" ca="1" si="58"/>
        <v>https://elections.larochelle.fr/mentions-legales</v>
      </c>
      <c r="G330" s="135" t="str">
        <f t="shared" ca="1" si="59"/>
        <v>AA</v>
      </c>
      <c r="H330" s="135" t="str">
        <f t="shared" ca="1" si="60"/>
        <v/>
      </c>
      <c r="I330" s="135" t="str">
        <f t="shared" ca="1" si="61"/>
        <v/>
      </c>
      <c r="J330" s="137" t="str">
        <f t="shared" ca="1" si="62"/>
        <v/>
      </c>
      <c r="K330" s="138" t="str">
        <f t="shared" ca="1" si="63"/>
        <v/>
      </c>
      <c r="L330" s="138"/>
      <c r="M330" s="138">
        <f t="shared" ca="1" si="64"/>
        <v>0</v>
      </c>
      <c r="N330" s="139" t="str">
        <f t="shared" ca="1" si="65"/>
        <v/>
      </c>
      <c r="O330" s="139"/>
      <c r="P330" s="140"/>
      <c r="Q330" s="140"/>
      <c r="R330" s="140"/>
      <c r="S330" s="140"/>
      <c r="T330" s="140"/>
      <c r="U330" s="141">
        <f t="shared" si="66"/>
        <v>0</v>
      </c>
    </row>
    <row r="331" ht="15" hidden="1" customHeight="1">
      <c r="A331" s="144"/>
      <c r="B331" s="134">
        <v>92</v>
      </c>
      <c r="C331" s="135" t="str">
        <f t="shared" ca="1" si="56"/>
        <v>11.11</v>
      </c>
      <c r="D331" s="135" t="str">
        <f t="shared" ca="1" si="57"/>
        <v>na</v>
      </c>
      <c r="E331" s="135" t="s">
        <v>39</v>
      </c>
      <c r="F331" s="136" t="str">
        <f t="shared" ca="1" si="58"/>
        <v>https://accessibilite.larochelle.fr/la-rochelle-elections/#conformity</v>
      </c>
      <c r="G331" s="135" t="str">
        <f t="shared" ca="1" si="59"/>
        <v>AA</v>
      </c>
      <c r="H331" s="135" t="str">
        <f t="shared" ca="1" si="60"/>
        <v/>
      </c>
      <c r="I331" s="135" t="str">
        <f t="shared" ca="1" si="61"/>
        <v/>
      </c>
      <c r="J331" s="137" t="str">
        <f t="shared" ca="1" si="62"/>
        <v/>
      </c>
      <c r="K331" s="138" t="str">
        <f t="shared" ca="1" si="63"/>
        <v/>
      </c>
      <c r="L331" s="138"/>
      <c r="M331" s="138">
        <f t="shared" ca="1" si="64"/>
        <v>0</v>
      </c>
      <c r="N331" s="139" t="str">
        <f t="shared" ca="1" si="65"/>
        <v/>
      </c>
      <c r="O331" s="139"/>
      <c r="P331" s="140"/>
      <c r="Q331" s="140"/>
      <c r="R331" s="140"/>
      <c r="S331" s="140"/>
      <c r="T331" s="140"/>
      <c r="U331" s="141">
        <f t="shared" si="66"/>
        <v>0</v>
      </c>
    </row>
    <row r="332" ht="15" hidden="1" customHeight="1">
      <c r="A332" s="144"/>
      <c r="B332" s="134">
        <v>93</v>
      </c>
      <c r="C332" s="135" t="str">
        <f t="shared" ca="1" si="56"/>
        <v>11.12</v>
      </c>
      <c r="D332" s="135" t="str">
        <f t="shared" ca="1" si="57"/>
        <v>na</v>
      </c>
      <c r="E332" s="135" t="s">
        <v>30</v>
      </c>
      <c r="F332" s="136" t="str">
        <f t="shared" ca="1" si="58"/>
        <v>https://elections.larochelle.fr/</v>
      </c>
      <c r="G332" s="135" t="str">
        <f t="shared" ca="1" si="59"/>
        <v>AA</v>
      </c>
      <c r="H332" s="135" t="str">
        <f t="shared" ca="1" si="60"/>
        <v/>
      </c>
      <c r="I332" s="135" t="str">
        <f t="shared" ca="1" si="61"/>
        <v/>
      </c>
      <c r="J332" s="137" t="str">
        <f t="shared" ca="1" si="62"/>
        <v/>
      </c>
      <c r="K332" s="138" t="str">
        <f t="shared" ca="1" si="63"/>
        <v/>
      </c>
      <c r="L332" s="138"/>
      <c r="M332" s="138">
        <f t="shared" ca="1" si="64"/>
        <v>0</v>
      </c>
      <c r="N332" s="139" t="str">
        <f t="shared" ca="1" si="65"/>
        <v/>
      </c>
      <c r="O332" s="139"/>
      <c r="P332" s="140"/>
      <c r="Q332" s="140"/>
      <c r="R332" s="140"/>
      <c r="S332" s="140"/>
      <c r="T332" s="140"/>
      <c r="U332" s="141">
        <f t="shared" si="66"/>
        <v>0</v>
      </c>
    </row>
    <row r="333" ht="15" hidden="1" customHeight="1">
      <c r="A333" s="144"/>
      <c r="B333" s="134">
        <v>93</v>
      </c>
      <c r="C333" s="135" t="str">
        <f t="shared" ca="1" si="56"/>
        <v>11.12</v>
      </c>
      <c r="D333" s="135" t="str">
        <f t="shared" ca="1" si="57"/>
        <v>na</v>
      </c>
      <c r="E333" s="135" t="s">
        <v>33</v>
      </c>
      <c r="F333" s="136" t="str">
        <f t="shared" ca="1" si="58"/>
        <v>https://elections.larochelle.fr/resultats-2024-europeennes</v>
      </c>
      <c r="G333" s="135" t="str">
        <f t="shared" ca="1" si="59"/>
        <v>AA</v>
      </c>
      <c r="H333" s="135" t="str">
        <f t="shared" ca="1" si="60"/>
        <v/>
      </c>
      <c r="I333" s="135" t="str">
        <f t="shared" ca="1" si="61"/>
        <v/>
      </c>
      <c r="J333" s="137" t="str">
        <f t="shared" ca="1" si="62"/>
        <v/>
      </c>
      <c r="K333" s="138" t="str">
        <f t="shared" ca="1" si="63"/>
        <v/>
      </c>
      <c r="L333" s="138"/>
      <c r="M333" s="138">
        <f t="shared" ca="1" si="64"/>
        <v>0</v>
      </c>
      <c r="N333" s="139" t="str">
        <f t="shared" ca="1" si="65"/>
        <v/>
      </c>
      <c r="O333" s="139"/>
      <c r="P333" s="140"/>
      <c r="Q333" s="140"/>
      <c r="R333" s="140"/>
      <c r="S333" s="140"/>
      <c r="T333" s="140"/>
      <c r="U333" s="141">
        <f t="shared" si="66"/>
        <v>0</v>
      </c>
    </row>
    <row r="334" ht="15" hidden="1" customHeight="1">
      <c r="A334" s="144"/>
      <c r="B334" s="134">
        <v>93</v>
      </c>
      <c r="C334" s="135" t="str">
        <f t="shared" ca="1" si="56"/>
        <v>11.12</v>
      </c>
      <c r="D334" s="135" t="str">
        <f t="shared" ca="1" si="57"/>
        <v>na</v>
      </c>
      <c r="E334" s="135" t="s">
        <v>36</v>
      </c>
      <c r="F334" s="136" t="str">
        <f t="shared" ca="1" si="58"/>
        <v>https://elections.larochelle.fr/mentions-legales</v>
      </c>
      <c r="G334" s="135" t="str">
        <f t="shared" ca="1" si="59"/>
        <v>AA</v>
      </c>
      <c r="H334" s="135" t="str">
        <f t="shared" ca="1" si="60"/>
        <v/>
      </c>
      <c r="I334" s="135" t="str">
        <f t="shared" ca="1" si="61"/>
        <v/>
      </c>
      <c r="J334" s="137" t="str">
        <f t="shared" ca="1" si="62"/>
        <v/>
      </c>
      <c r="K334" s="138" t="str">
        <f t="shared" ca="1" si="63"/>
        <v/>
      </c>
      <c r="L334" s="138"/>
      <c r="M334" s="138">
        <f t="shared" ca="1" si="64"/>
        <v>0</v>
      </c>
      <c r="N334" s="139" t="str">
        <f t="shared" ca="1" si="65"/>
        <v/>
      </c>
      <c r="O334" s="139"/>
      <c r="P334" s="140"/>
      <c r="Q334" s="140"/>
      <c r="R334" s="140"/>
      <c r="S334" s="140"/>
      <c r="T334" s="140"/>
      <c r="U334" s="141">
        <f t="shared" si="66"/>
        <v>0</v>
      </c>
    </row>
    <row r="335" ht="15" hidden="1" customHeight="1">
      <c r="A335" s="144"/>
      <c r="B335" s="134">
        <v>93</v>
      </c>
      <c r="C335" s="135" t="str">
        <f t="shared" ca="1" si="56"/>
        <v>11.12</v>
      </c>
      <c r="D335" s="135" t="str">
        <f t="shared" ca="1" si="57"/>
        <v>na</v>
      </c>
      <c r="E335" s="135" t="s">
        <v>39</v>
      </c>
      <c r="F335" s="136" t="str">
        <f t="shared" ca="1" si="58"/>
        <v>https://accessibilite.larochelle.fr/la-rochelle-elections/#conformity</v>
      </c>
      <c r="G335" s="135" t="str">
        <f t="shared" ca="1" si="59"/>
        <v>AA</v>
      </c>
      <c r="H335" s="135" t="str">
        <f t="shared" ca="1" si="60"/>
        <v/>
      </c>
      <c r="I335" s="135" t="str">
        <f t="shared" ca="1" si="61"/>
        <v/>
      </c>
      <c r="J335" s="137" t="str">
        <f t="shared" ca="1" si="62"/>
        <v/>
      </c>
      <c r="K335" s="138" t="str">
        <f t="shared" ca="1" si="63"/>
        <v/>
      </c>
      <c r="L335" s="138"/>
      <c r="M335" s="138">
        <f t="shared" ca="1" si="64"/>
        <v>0</v>
      </c>
      <c r="N335" s="139" t="str">
        <f t="shared" ca="1" si="65"/>
        <v/>
      </c>
      <c r="O335" s="139"/>
      <c r="P335" s="140"/>
      <c r="Q335" s="140"/>
      <c r="R335" s="140"/>
      <c r="S335" s="140"/>
      <c r="T335" s="140"/>
      <c r="U335" s="141">
        <f t="shared" si="66"/>
        <v>0</v>
      </c>
    </row>
    <row r="336" ht="15" hidden="1" customHeight="1">
      <c r="A336" s="144"/>
      <c r="B336" s="134">
        <v>94</v>
      </c>
      <c r="C336" s="135" t="str">
        <f t="shared" ca="1" si="56"/>
        <v>11.13</v>
      </c>
      <c r="D336" s="135" t="str">
        <f t="shared" ca="1" si="57"/>
        <v>na</v>
      </c>
      <c r="E336" s="135" t="s">
        <v>30</v>
      </c>
      <c r="F336" s="136" t="str">
        <f t="shared" ca="1" si="58"/>
        <v>https://elections.larochelle.fr/</v>
      </c>
      <c r="G336" s="135" t="str">
        <f t="shared" ca="1" si="59"/>
        <v>AA</v>
      </c>
      <c r="H336" s="135" t="str">
        <f t="shared" ca="1" si="60"/>
        <v/>
      </c>
      <c r="I336" s="135" t="str">
        <f t="shared" ca="1" si="61"/>
        <v/>
      </c>
      <c r="J336" s="137" t="str">
        <f t="shared" ca="1" si="62"/>
        <v/>
      </c>
      <c r="K336" s="138" t="str">
        <f t="shared" ca="1" si="63"/>
        <v/>
      </c>
      <c r="L336" s="138"/>
      <c r="M336" s="138">
        <f t="shared" ca="1" si="64"/>
        <v>0</v>
      </c>
      <c r="N336" s="139" t="str">
        <f t="shared" ca="1" si="65"/>
        <v/>
      </c>
      <c r="O336" s="139"/>
      <c r="P336" s="140"/>
      <c r="Q336" s="140"/>
      <c r="R336" s="140"/>
      <c r="S336" s="140"/>
      <c r="T336" s="140"/>
      <c r="U336" s="141">
        <f t="shared" si="66"/>
        <v>0</v>
      </c>
    </row>
    <row r="337" ht="15" hidden="1" customHeight="1">
      <c r="A337" s="144"/>
      <c r="B337" s="134">
        <v>94</v>
      </c>
      <c r="C337" s="135" t="str">
        <f t="shared" ca="1" si="56"/>
        <v>11.13</v>
      </c>
      <c r="D337" s="135" t="str">
        <f t="shared" ca="1" si="57"/>
        <v>na</v>
      </c>
      <c r="E337" s="135" t="s">
        <v>33</v>
      </c>
      <c r="F337" s="136" t="str">
        <f t="shared" ca="1" si="58"/>
        <v>https://elections.larochelle.fr/resultats-2024-europeennes</v>
      </c>
      <c r="G337" s="135" t="str">
        <f t="shared" ca="1" si="59"/>
        <v>AA</v>
      </c>
      <c r="H337" s="135" t="str">
        <f t="shared" ca="1" si="60"/>
        <v/>
      </c>
      <c r="I337" s="135" t="str">
        <f t="shared" ca="1" si="61"/>
        <v/>
      </c>
      <c r="J337" s="137" t="str">
        <f t="shared" ca="1" si="62"/>
        <v/>
      </c>
      <c r="K337" s="138" t="str">
        <f t="shared" ca="1" si="63"/>
        <v/>
      </c>
      <c r="L337" s="138"/>
      <c r="M337" s="138">
        <f t="shared" ca="1" si="64"/>
        <v>0</v>
      </c>
      <c r="N337" s="139" t="str">
        <f t="shared" ca="1" si="65"/>
        <v/>
      </c>
      <c r="O337" s="139"/>
      <c r="P337" s="140"/>
      <c r="Q337" s="140"/>
      <c r="R337" s="140"/>
      <c r="S337" s="140"/>
      <c r="T337" s="140"/>
      <c r="U337" s="141">
        <f t="shared" si="66"/>
        <v>0</v>
      </c>
    </row>
    <row r="338" ht="15" hidden="1" customHeight="1">
      <c r="A338" s="144"/>
      <c r="B338" s="134">
        <v>94</v>
      </c>
      <c r="C338" s="135" t="str">
        <f t="shared" ca="1" si="56"/>
        <v>11.13</v>
      </c>
      <c r="D338" s="135" t="str">
        <f t="shared" ca="1" si="57"/>
        <v>na</v>
      </c>
      <c r="E338" s="135" t="s">
        <v>36</v>
      </c>
      <c r="F338" s="136" t="str">
        <f t="shared" ca="1" si="58"/>
        <v>https://elections.larochelle.fr/mentions-legales</v>
      </c>
      <c r="G338" s="135" t="str">
        <f t="shared" ca="1" si="59"/>
        <v>AA</v>
      </c>
      <c r="H338" s="135" t="str">
        <f t="shared" ca="1" si="60"/>
        <v/>
      </c>
      <c r="I338" s="135" t="str">
        <f t="shared" ca="1" si="61"/>
        <v/>
      </c>
      <c r="J338" s="137" t="str">
        <f t="shared" ca="1" si="62"/>
        <v/>
      </c>
      <c r="K338" s="138" t="str">
        <f t="shared" ca="1" si="63"/>
        <v/>
      </c>
      <c r="L338" s="138"/>
      <c r="M338" s="138">
        <f t="shared" ca="1" si="64"/>
        <v>0</v>
      </c>
      <c r="N338" s="139" t="str">
        <f t="shared" ca="1" si="65"/>
        <v/>
      </c>
      <c r="O338" s="139"/>
      <c r="P338" s="140"/>
      <c r="Q338" s="140"/>
      <c r="R338" s="140"/>
      <c r="S338" s="140"/>
      <c r="T338" s="140"/>
      <c r="U338" s="141">
        <f t="shared" si="66"/>
        <v>0</v>
      </c>
    </row>
    <row r="339" ht="15" hidden="1" customHeight="1">
      <c r="A339" s="144"/>
      <c r="B339" s="134">
        <v>94</v>
      </c>
      <c r="C339" s="135" t="str">
        <f t="shared" ca="1" si="56"/>
        <v>11.13</v>
      </c>
      <c r="D339" s="135" t="str">
        <f t="shared" ca="1" si="57"/>
        <v>na</v>
      </c>
      <c r="E339" s="135" t="s">
        <v>39</v>
      </c>
      <c r="F339" s="136" t="str">
        <f t="shared" ca="1" si="58"/>
        <v>https://accessibilite.larochelle.fr/la-rochelle-elections/#conformity</v>
      </c>
      <c r="G339" s="135" t="str">
        <f t="shared" ca="1" si="59"/>
        <v>AA</v>
      </c>
      <c r="H339" s="135" t="str">
        <f t="shared" ca="1" si="60"/>
        <v/>
      </c>
      <c r="I339" s="135" t="str">
        <f t="shared" ca="1" si="61"/>
        <v/>
      </c>
      <c r="J339" s="137" t="str">
        <f t="shared" ca="1" si="62"/>
        <v/>
      </c>
      <c r="K339" s="138" t="str">
        <f t="shared" ca="1" si="63"/>
        <v/>
      </c>
      <c r="L339" s="138"/>
      <c r="M339" s="138">
        <f t="shared" ca="1" si="64"/>
        <v>0</v>
      </c>
      <c r="N339" s="139" t="str">
        <f t="shared" ca="1" si="65"/>
        <v/>
      </c>
      <c r="O339" s="139"/>
      <c r="P339" s="140"/>
      <c r="Q339" s="140"/>
      <c r="R339" s="140"/>
      <c r="S339" s="140"/>
      <c r="T339" s="140"/>
      <c r="U339" s="141">
        <f t="shared" si="66"/>
        <v>0</v>
      </c>
    </row>
    <row r="340" ht="15" hidden="1" customHeight="1">
      <c r="A340" s="144" t="s">
        <v>96</v>
      </c>
      <c r="B340" s="134">
        <v>95</v>
      </c>
      <c r="C340" s="135" t="str">
        <f t="shared" ca="1" si="56"/>
        <v>12.1</v>
      </c>
      <c r="D340" s="135" t="str">
        <f t="shared" ca="1" si="57"/>
        <v>na</v>
      </c>
      <c r="E340" s="135" t="s">
        <v>30</v>
      </c>
      <c r="F340" s="136" t="str">
        <f t="shared" ca="1" si="58"/>
        <v>https://elections.larochelle.fr/</v>
      </c>
      <c r="G340" s="135" t="str">
        <f t="shared" ca="1" si="59"/>
        <v>AA</v>
      </c>
      <c r="H340" s="135" t="str">
        <f t="shared" ca="1" si="60"/>
        <v/>
      </c>
      <c r="I340" s="135" t="str">
        <f t="shared" ca="1" si="61"/>
        <v/>
      </c>
      <c r="J340" s="137" t="str">
        <f t="shared" ca="1" si="62"/>
        <v/>
      </c>
      <c r="K340" s="138" t="str">
        <f t="shared" ca="1" si="63"/>
        <v/>
      </c>
      <c r="L340" s="138"/>
      <c r="M340" s="138">
        <f t="shared" ca="1" si="64"/>
        <v>0</v>
      </c>
      <c r="N340" s="139" t="str">
        <f t="shared" ca="1" si="65"/>
        <v/>
      </c>
      <c r="O340" s="139"/>
      <c r="P340" s="140"/>
      <c r="Q340" s="140"/>
      <c r="R340" s="140"/>
      <c r="S340" s="140"/>
      <c r="T340" s="140"/>
      <c r="U340" s="141">
        <f t="shared" si="66"/>
        <v>0</v>
      </c>
    </row>
    <row r="341" ht="15" hidden="1" customHeight="1">
      <c r="A341" s="144"/>
      <c r="B341" s="134">
        <v>95</v>
      </c>
      <c r="C341" s="135" t="str">
        <f t="shared" ca="1" si="56"/>
        <v>12.1</v>
      </c>
      <c r="D341" s="135" t="str">
        <f t="shared" ca="1" si="57"/>
        <v>na</v>
      </c>
      <c r="E341" s="135" t="s">
        <v>33</v>
      </c>
      <c r="F341" s="136" t="str">
        <f t="shared" ca="1" si="58"/>
        <v>https://elections.larochelle.fr/resultats-2024-europeennes</v>
      </c>
      <c r="G341" s="135" t="str">
        <f t="shared" ca="1" si="59"/>
        <v>AA</v>
      </c>
      <c r="H341" s="135" t="str">
        <f t="shared" ca="1" si="60"/>
        <v/>
      </c>
      <c r="I341" s="135" t="str">
        <f t="shared" ca="1" si="61"/>
        <v/>
      </c>
      <c r="J341" s="137" t="str">
        <f t="shared" ca="1" si="62"/>
        <v/>
      </c>
      <c r="K341" s="138" t="str">
        <f t="shared" ca="1" si="63"/>
        <v/>
      </c>
      <c r="L341" s="138"/>
      <c r="M341" s="138">
        <f t="shared" ca="1" si="64"/>
        <v>0</v>
      </c>
      <c r="N341" s="139" t="str">
        <f t="shared" ca="1" si="65"/>
        <v/>
      </c>
      <c r="O341" s="139"/>
      <c r="P341" s="140"/>
      <c r="Q341" s="140"/>
      <c r="R341" s="140"/>
      <c r="S341" s="140"/>
      <c r="T341" s="140"/>
      <c r="U341" s="141">
        <f t="shared" si="66"/>
        <v>0</v>
      </c>
    </row>
    <row r="342" ht="15" hidden="1" customHeight="1">
      <c r="A342" s="144"/>
      <c r="B342" s="134">
        <v>95</v>
      </c>
      <c r="C342" s="135" t="str">
        <f t="shared" ca="1" si="56"/>
        <v>12.1</v>
      </c>
      <c r="D342" s="135" t="str">
        <f t="shared" ca="1" si="57"/>
        <v>na</v>
      </c>
      <c r="E342" s="135" t="s">
        <v>36</v>
      </c>
      <c r="F342" s="136" t="str">
        <f t="shared" ca="1" si="58"/>
        <v>https://elections.larochelle.fr/mentions-legales</v>
      </c>
      <c r="G342" s="135" t="str">
        <f t="shared" ca="1" si="59"/>
        <v>AA</v>
      </c>
      <c r="H342" s="135" t="str">
        <f t="shared" ca="1" si="60"/>
        <v/>
      </c>
      <c r="I342" s="135" t="str">
        <f t="shared" ca="1" si="61"/>
        <v/>
      </c>
      <c r="J342" s="137" t="str">
        <f t="shared" ca="1" si="62"/>
        <v/>
      </c>
      <c r="K342" s="138" t="str">
        <f t="shared" ca="1" si="63"/>
        <v/>
      </c>
      <c r="L342" s="138"/>
      <c r="M342" s="138">
        <f t="shared" ca="1" si="64"/>
        <v>0</v>
      </c>
      <c r="N342" s="139" t="str">
        <f t="shared" ca="1" si="65"/>
        <v/>
      </c>
      <c r="O342" s="139"/>
      <c r="P342" s="140"/>
      <c r="Q342" s="140"/>
      <c r="R342" s="140"/>
      <c r="S342" s="140"/>
      <c r="T342" s="140"/>
      <c r="U342" s="141">
        <f t="shared" si="66"/>
        <v>0</v>
      </c>
    </row>
    <row r="343" ht="15" hidden="1" customHeight="1">
      <c r="A343" s="144"/>
      <c r="B343" s="134">
        <v>95</v>
      </c>
      <c r="C343" s="135" t="str">
        <f t="shared" ca="1" si="56"/>
        <v>12.1</v>
      </c>
      <c r="D343" s="135" t="str">
        <f t="shared" ca="1" si="57"/>
        <v>na</v>
      </c>
      <c r="E343" s="135" t="s">
        <v>39</v>
      </c>
      <c r="F343" s="136" t="str">
        <f t="shared" ca="1" si="58"/>
        <v>https://accessibilite.larochelle.fr/la-rochelle-elections/#conformity</v>
      </c>
      <c r="G343" s="135" t="str">
        <f t="shared" ca="1" si="59"/>
        <v>AA</v>
      </c>
      <c r="H343" s="135" t="str">
        <f t="shared" ca="1" si="60"/>
        <v/>
      </c>
      <c r="I343" s="135" t="str">
        <f t="shared" ca="1" si="61"/>
        <v/>
      </c>
      <c r="J343" s="137" t="str">
        <f t="shared" ca="1" si="62"/>
        <v/>
      </c>
      <c r="K343" s="138" t="str">
        <f t="shared" ca="1" si="63"/>
        <v/>
      </c>
      <c r="L343" s="138"/>
      <c r="M343" s="138">
        <f t="shared" ca="1" si="64"/>
        <v>0</v>
      </c>
      <c r="N343" s="139" t="str">
        <f t="shared" ca="1" si="65"/>
        <v/>
      </c>
      <c r="O343" s="139"/>
      <c r="P343" s="140"/>
      <c r="Q343" s="140"/>
      <c r="R343" s="140"/>
      <c r="S343" s="140"/>
      <c r="T343" s="140"/>
      <c r="U343" s="141">
        <f t="shared" si="66"/>
        <v>0</v>
      </c>
    </row>
    <row r="344" ht="15" hidden="1" customHeight="1">
      <c r="A344" s="144"/>
      <c r="B344" s="134">
        <v>96</v>
      </c>
      <c r="C344" s="135" t="str">
        <f t="shared" ca="1" si="56"/>
        <v>12.2</v>
      </c>
      <c r="D344" s="135" t="str">
        <f t="shared" ca="1" si="57"/>
        <v>na</v>
      </c>
      <c r="E344" s="135" t="s">
        <v>30</v>
      </c>
      <c r="F344" s="136" t="str">
        <f t="shared" ca="1" si="58"/>
        <v>https://elections.larochelle.fr/</v>
      </c>
      <c r="G344" s="135" t="str">
        <f t="shared" ca="1" si="59"/>
        <v>AA</v>
      </c>
      <c r="H344" s="135" t="str">
        <f t="shared" ca="1" si="60"/>
        <v/>
      </c>
      <c r="I344" s="135" t="str">
        <f t="shared" ca="1" si="61"/>
        <v/>
      </c>
      <c r="J344" s="137" t="str">
        <f t="shared" ca="1" si="62"/>
        <v/>
      </c>
      <c r="K344" s="138" t="str">
        <f t="shared" ca="1" si="63"/>
        <v/>
      </c>
      <c r="L344" s="138"/>
      <c r="M344" s="138">
        <f t="shared" ca="1" si="64"/>
        <v>0</v>
      </c>
      <c r="N344" s="139" t="str">
        <f t="shared" ca="1" si="65"/>
        <v/>
      </c>
      <c r="O344" s="139"/>
      <c r="P344" s="140"/>
      <c r="Q344" s="140"/>
      <c r="R344" s="140"/>
      <c r="S344" s="140"/>
      <c r="T344" s="140"/>
      <c r="U344" s="141">
        <f t="shared" si="66"/>
        <v>0</v>
      </c>
    </row>
    <row r="345" ht="15" hidden="1" customHeight="1">
      <c r="A345" s="144"/>
      <c r="B345" s="134">
        <v>96</v>
      </c>
      <c r="C345" s="135" t="str">
        <f t="shared" ca="1" si="56"/>
        <v>12.2</v>
      </c>
      <c r="D345" s="135" t="str">
        <f t="shared" ca="1" si="57"/>
        <v>na</v>
      </c>
      <c r="E345" s="135" t="s">
        <v>33</v>
      </c>
      <c r="F345" s="136" t="str">
        <f t="shared" ca="1" si="58"/>
        <v>https://elections.larochelle.fr/resultats-2024-europeennes</v>
      </c>
      <c r="G345" s="135" t="str">
        <f t="shared" ca="1" si="59"/>
        <v>AA</v>
      </c>
      <c r="H345" s="135" t="str">
        <f t="shared" ca="1" si="60"/>
        <v/>
      </c>
      <c r="I345" s="135" t="str">
        <f t="shared" ca="1" si="61"/>
        <v/>
      </c>
      <c r="J345" s="137" t="str">
        <f t="shared" ca="1" si="62"/>
        <v/>
      </c>
      <c r="K345" s="138" t="str">
        <f t="shared" ca="1" si="63"/>
        <v/>
      </c>
      <c r="L345" s="138"/>
      <c r="M345" s="138">
        <f t="shared" ca="1" si="64"/>
        <v>0</v>
      </c>
      <c r="N345" s="139" t="str">
        <f t="shared" ca="1" si="65"/>
        <v/>
      </c>
      <c r="O345" s="139"/>
      <c r="P345" s="140"/>
      <c r="Q345" s="140"/>
      <c r="R345" s="140"/>
      <c r="S345" s="140"/>
      <c r="T345" s="140"/>
      <c r="U345" s="141">
        <f t="shared" si="66"/>
        <v>0</v>
      </c>
    </row>
    <row r="346" ht="15" hidden="1" customHeight="1">
      <c r="A346" s="144"/>
      <c r="B346" s="134">
        <v>96</v>
      </c>
      <c r="C346" s="135" t="str">
        <f t="shared" ca="1" si="56"/>
        <v>12.2</v>
      </c>
      <c r="D346" s="135" t="str">
        <f t="shared" ca="1" si="57"/>
        <v>na</v>
      </c>
      <c r="E346" s="135" t="s">
        <v>36</v>
      </c>
      <c r="F346" s="136" t="str">
        <f t="shared" ca="1" si="58"/>
        <v>https://elections.larochelle.fr/mentions-legales</v>
      </c>
      <c r="G346" s="135" t="str">
        <f t="shared" ca="1" si="59"/>
        <v>AA</v>
      </c>
      <c r="H346" s="135" t="str">
        <f t="shared" ca="1" si="60"/>
        <v/>
      </c>
      <c r="I346" s="135" t="str">
        <f t="shared" ca="1" si="61"/>
        <v/>
      </c>
      <c r="J346" s="137" t="str">
        <f t="shared" ca="1" si="62"/>
        <v/>
      </c>
      <c r="K346" s="138" t="str">
        <f t="shared" ca="1" si="63"/>
        <v/>
      </c>
      <c r="L346" s="138"/>
      <c r="M346" s="138">
        <f t="shared" ca="1" si="64"/>
        <v>0</v>
      </c>
      <c r="N346" s="139" t="str">
        <f t="shared" ca="1" si="65"/>
        <v/>
      </c>
      <c r="O346" s="139"/>
      <c r="P346" s="140"/>
      <c r="Q346" s="140"/>
      <c r="R346" s="140"/>
      <c r="S346" s="140"/>
      <c r="T346" s="140"/>
      <c r="U346" s="141">
        <f t="shared" si="66"/>
        <v>0</v>
      </c>
    </row>
    <row r="347" ht="15" hidden="1" customHeight="1">
      <c r="A347" s="144"/>
      <c r="B347" s="134">
        <v>96</v>
      </c>
      <c r="C347" s="135" t="str">
        <f t="shared" ca="1" si="56"/>
        <v>12.2</v>
      </c>
      <c r="D347" s="135" t="str">
        <f t="shared" ca="1" si="57"/>
        <v>na</v>
      </c>
      <c r="E347" s="135" t="s">
        <v>39</v>
      </c>
      <c r="F347" s="136" t="str">
        <f t="shared" ca="1" si="58"/>
        <v>https://accessibilite.larochelle.fr/la-rochelle-elections/#conformity</v>
      </c>
      <c r="G347" s="135" t="str">
        <f t="shared" ca="1" si="59"/>
        <v>AA</v>
      </c>
      <c r="H347" s="135" t="str">
        <f t="shared" ca="1" si="60"/>
        <v/>
      </c>
      <c r="I347" s="135" t="str">
        <f t="shared" ca="1" si="61"/>
        <v/>
      </c>
      <c r="J347" s="137" t="str">
        <f t="shared" ca="1" si="62"/>
        <v/>
      </c>
      <c r="K347" s="138" t="str">
        <f t="shared" ca="1" si="63"/>
        <v/>
      </c>
      <c r="L347" s="138"/>
      <c r="M347" s="138">
        <f t="shared" ca="1" si="64"/>
        <v>0</v>
      </c>
      <c r="N347" s="139" t="str">
        <f t="shared" ca="1" si="65"/>
        <v/>
      </c>
      <c r="O347" s="139"/>
      <c r="P347" s="140"/>
      <c r="Q347" s="140"/>
      <c r="R347" s="140"/>
      <c r="S347" s="140"/>
      <c r="T347" s="140"/>
      <c r="U347" s="141">
        <f t="shared" si="66"/>
        <v>0</v>
      </c>
    </row>
    <row r="348" ht="15" hidden="1" customHeight="1">
      <c r="A348" s="144"/>
      <c r="B348" s="134">
        <v>97</v>
      </c>
      <c r="C348" s="135" t="str">
        <f t="shared" ca="1" si="56"/>
        <v>12.3</v>
      </c>
      <c r="D348" s="135" t="str">
        <f t="shared" ca="1" si="57"/>
        <v>na</v>
      </c>
      <c r="E348" s="135" t="s">
        <v>30</v>
      </c>
      <c r="F348" s="136" t="str">
        <f t="shared" ca="1" si="58"/>
        <v>https://elections.larochelle.fr/</v>
      </c>
      <c r="G348" s="135" t="str">
        <f t="shared" ca="1" si="59"/>
        <v>AA</v>
      </c>
      <c r="H348" s="135" t="str">
        <f t="shared" ca="1" si="60"/>
        <v/>
      </c>
      <c r="I348" s="135" t="str">
        <f t="shared" ca="1" si="61"/>
        <v/>
      </c>
      <c r="J348" s="137" t="str">
        <f t="shared" ca="1" si="62"/>
        <v/>
      </c>
      <c r="K348" s="138" t="str">
        <f t="shared" ca="1" si="63"/>
        <v/>
      </c>
      <c r="L348" s="138"/>
      <c r="M348" s="138">
        <f t="shared" ca="1" si="64"/>
        <v>0</v>
      </c>
      <c r="N348" s="139" t="str">
        <f t="shared" ca="1" si="65"/>
        <v/>
      </c>
      <c r="O348" s="139"/>
      <c r="P348" s="140"/>
      <c r="Q348" s="140"/>
      <c r="R348" s="140"/>
      <c r="S348" s="140"/>
      <c r="T348" s="140"/>
      <c r="U348" s="141">
        <f t="shared" si="66"/>
        <v>0</v>
      </c>
    </row>
    <row r="349" ht="15" hidden="1" customHeight="1">
      <c r="A349" s="144"/>
      <c r="B349" s="134">
        <v>97</v>
      </c>
      <c r="C349" s="135" t="str">
        <f t="shared" ca="1" si="56"/>
        <v>12.3</v>
      </c>
      <c r="D349" s="135" t="str">
        <f t="shared" ca="1" si="57"/>
        <v>na</v>
      </c>
      <c r="E349" s="135" t="s">
        <v>33</v>
      </c>
      <c r="F349" s="136" t="str">
        <f t="shared" ca="1" si="58"/>
        <v>https://elections.larochelle.fr/resultats-2024-europeennes</v>
      </c>
      <c r="G349" s="135" t="str">
        <f t="shared" ca="1" si="59"/>
        <v>AA</v>
      </c>
      <c r="H349" s="135" t="str">
        <f t="shared" ca="1" si="60"/>
        <v/>
      </c>
      <c r="I349" s="135" t="str">
        <f t="shared" ca="1" si="61"/>
        <v/>
      </c>
      <c r="J349" s="137" t="str">
        <f t="shared" ca="1" si="62"/>
        <v/>
      </c>
      <c r="K349" s="138" t="str">
        <f t="shared" ca="1" si="63"/>
        <v/>
      </c>
      <c r="L349" s="138"/>
      <c r="M349" s="138">
        <f t="shared" ca="1" si="64"/>
        <v>0</v>
      </c>
      <c r="N349" s="139" t="str">
        <f t="shared" ca="1" si="65"/>
        <v/>
      </c>
      <c r="O349" s="139"/>
      <c r="P349" s="140"/>
      <c r="Q349" s="140"/>
      <c r="R349" s="140"/>
      <c r="S349" s="140"/>
      <c r="T349" s="140"/>
      <c r="U349" s="141">
        <f t="shared" si="66"/>
        <v>0</v>
      </c>
    </row>
    <row r="350" ht="15" hidden="1" customHeight="1">
      <c r="A350" s="144"/>
      <c r="B350" s="134">
        <v>97</v>
      </c>
      <c r="C350" s="135" t="str">
        <f t="shared" ca="1" si="56"/>
        <v>12.3</v>
      </c>
      <c r="D350" s="135" t="str">
        <f t="shared" ca="1" si="57"/>
        <v>na</v>
      </c>
      <c r="E350" s="135" t="s">
        <v>36</v>
      </c>
      <c r="F350" s="136" t="str">
        <f t="shared" ca="1" si="58"/>
        <v>https://elections.larochelle.fr/mentions-legales</v>
      </c>
      <c r="G350" s="135" t="str">
        <f t="shared" ca="1" si="59"/>
        <v>AA</v>
      </c>
      <c r="H350" s="135" t="str">
        <f t="shared" ca="1" si="60"/>
        <v/>
      </c>
      <c r="I350" s="135" t="str">
        <f t="shared" ca="1" si="61"/>
        <v/>
      </c>
      <c r="J350" s="137" t="str">
        <f t="shared" ca="1" si="62"/>
        <v/>
      </c>
      <c r="K350" s="138" t="str">
        <f t="shared" ca="1" si="63"/>
        <v/>
      </c>
      <c r="L350" s="138"/>
      <c r="M350" s="138">
        <f t="shared" ca="1" si="64"/>
        <v>0</v>
      </c>
      <c r="N350" s="139" t="str">
        <f t="shared" ca="1" si="65"/>
        <v/>
      </c>
      <c r="O350" s="139"/>
      <c r="P350" s="140"/>
      <c r="Q350" s="140"/>
      <c r="R350" s="140"/>
      <c r="S350" s="140"/>
      <c r="T350" s="140"/>
      <c r="U350" s="141">
        <f t="shared" si="66"/>
        <v>0</v>
      </c>
    </row>
    <row r="351" ht="15" hidden="1" customHeight="1">
      <c r="A351" s="144"/>
      <c r="B351" s="134">
        <v>97</v>
      </c>
      <c r="C351" s="135" t="str">
        <f t="shared" ca="1" si="56"/>
        <v>12.3</v>
      </c>
      <c r="D351" s="135" t="str">
        <f t="shared" ca="1" si="57"/>
        <v>na</v>
      </c>
      <c r="E351" s="135" t="s">
        <v>39</v>
      </c>
      <c r="F351" s="136" t="str">
        <f t="shared" ca="1" si="58"/>
        <v>https://accessibilite.larochelle.fr/la-rochelle-elections/#conformity</v>
      </c>
      <c r="G351" s="135" t="str">
        <f t="shared" ca="1" si="59"/>
        <v>AA</v>
      </c>
      <c r="H351" s="135" t="str">
        <f t="shared" ca="1" si="60"/>
        <v/>
      </c>
      <c r="I351" s="135" t="str">
        <f t="shared" ca="1" si="61"/>
        <v/>
      </c>
      <c r="J351" s="137" t="str">
        <f t="shared" ca="1" si="62"/>
        <v/>
      </c>
      <c r="K351" s="138" t="str">
        <f t="shared" ca="1" si="63"/>
        <v/>
      </c>
      <c r="L351" s="138"/>
      <c r="M351" s="138">
        <f t="shared" ca="1" si="64"/>
        <v>0</v>
      </c>
      <c r="N351" s="139" t="str">
        <f t="shared" ca="1" si="65"/>
        <v/>
      </c>
      <c r="O351" s="139"/>
      <c r="P351" s="140"/>
      <c r="Q351" s="140"/>
      <c r="R351" s="140"/>
      <c r="S351" s="140"/>
      <c r="T351" s="140"/>
      <c r="U351" s="141">
        <f t="shared" si="66"/>
        <v>0</v>
      </c>
    </row>
    <row r="352" ht="15" hidden="1" customHeight="1">
      <c r="A352" s="144"/>
      <c r="B352" s="134">
        <v>98</v>
      </c>
      <c r="C352" s="135" t="str">
        <f t="shared" ca="1" si="56"/>
        <v>12.4</v>
      </c>
      <c r="D352" s="135" t="str">
        <f t="shared" ca="1" si="57"/>
        <v>na</v>
      </c>
      <c r="E352" s="135" t="s">
        <v>30</v>
      </c>
      <c r="F352" s="136" t="str">
        <f t="shared" ca="1" si="58"/>
        <v>https://elections.larochelle.fr/</v>
      </c>
      <c r="G352" s="135" t="str">
        <f t="shared" ca="1" si="59"/>
        <v>AA</v>
      </c>
      <c r="H352" s="135" t="str">
        <f t="shared" ca="1" si="60"/>
        <v/>
      </c>
      <c r="I352" s="135" t="str">
        <f t="shared" ca="1" si="61"/>
        <v/>
      </c>
      <c r="J352" s="137" t="str">
        <f t="shared" ca="1" si="62"/>
        <v/>
      </c>
      <c r="K352" s="138" t="str">
        <f t="shared" ca="1" si="63"/>
        <v/>
      </c>
      <c r="L352" s="138"/>
      <c r="M352" s="138">
        <f t="shared" ca="1" si="64"/>
        <v>0</v>
      </c>
      <c r="N352" s="139" t="str">
        <f t="shared" ca="1" si="65"/>
        <v/>
      </c>
      <c r="O352" s="139"/>
      <c r="P352" s="140"/>
      <c r="Q352" s="140"/>
      <c r="R352" s="140"/>
      <c r="S352" s="140"/>
      <c r="T352" s="140"/>
      <c r="U352" s="141">
        <f t="shared" si="66"/>
        <v>0</v>
      </c>
    </row>
    <row r="353" ht="15" hidden="1" customHeight="1">
      <c r="A353" s="144"/>
      <c r="B353" s="134">
        <v>98</v>
      </c>
      <c r="C353" s="135" t="str">
        <f t="shared" ca="1" si="56"/>
        <v>12.4</v>
      </c>
      <c r="D353" s="135" t="str">
        <f t="shared" ca="1" si="57"/>
        <v>na</v>
      </c>
      <c r="E353" s="135" t="s">
        <v>33</v>
      </c>
      <c r="F353" s="136" t="str">
        <f t="shared" ca="1" si="58"/>
        <v>https://elections.larochelle.fr/resultats-2024-europeennes</v>
      </c>
      <c r="G353" s="135" t="str">
        <f t="shared" ca="1" si="59"/>
        <v>AA</v>
      </c>
      <c r="H353" s="135" t="str">
        <f t="shared" ca="1" si="60"/>
        <v/>
      </c>
      <c r="I353" s="135" t="str">
        <f t="shared" ca="1" si="61"/>
        <v/>
      </c>
      <c r="J353" s="137" t="str">
        <f t="shared" ca="1" si="62"/>
        <v/>
      </c>
      <c r="K353" s="138" t="str">
        <f t="shared" ca="1" si="63"/>
        <v/>
      </c>
      <c r="L353" s="138"/>
      <c r="M353" s="138">
        <f t="shared" ca="1" si="64"/>
        <v>0</v>
      </c>
      <c r="N353" s="139" t="str">
        <f t="shared" ca="1" si="65"/>
        <v/>
      </c>
      <c r="O353" s="139"/>
      <c r="P353" s="140"/>
      <c r="Q353" s="140"/>
      <c r="R353" s="140"/>
      <c r="S353" s="140"/>
      <c r="T353" s="140"/>
      <c r="U353" s="141">
        <f t="shared" si="66"/>
        <v>0</v>
      </c>
    </row>
    <row r="354" ht="15" hidden="1" customHeight="1">
      <c r="A354" s="144"/>
      <c r="B354" s="134">
        <v>98</v>
      </c>
      <c r="C354" s="135" t="str">
        <f t="shared" ca="1" si="56"/>
        <v>12.4</v>
      </c>
      <c r="D354" s="135" t="str">
        <f t="shared" ca="1" si="57"/>
        <v>na</v>
      </c>
      <c r="E354" s="135" t="s">
        <v>36</v>
      </c>
      <c r="F354" s="136" t="str">
        <f t="shared" ca="1" si="58"/>
        <v>https://elections.larochelle.fr/mentions-legales</v>
      </c>
      <c r="G354" s="135" t="str">
        <f t="shared" ca="1" si="59"/>
        <v>AA</v>
      </c>
      <c r="H354" s="135" t="str">
        <f t="shared" ca="1" si="60"/>
        <v/>
      </c>
      <c r="I354" s="135" t="str">
        <f t="shared" ca="1" si="61"/>
        <v/>
      </c>
      <c r="J354" s="137" t="str">
        <f t="shared" ca="1" si="62"/>
        <v/>
      </c>
      <c r="K354" s="138" t="str">
        <f t="shared" ca="1" si="63"/>
        <v/>
      </c>
      <c r="L354" s="138"/>
      <c r="M354" s="138">
        <f t="shared" ca="1" si="64"/>
        <v>0</v>
      </c>
      <c r="N354" s="139" t="str">
        <f t="shared" ca="1" si="65"/>
        <v/>
      </c>
      <c r="O354" s="139"/>
      <c r="P354" s="140"/>
      <c r="Q354" s="140"/>
      <c r="R354" s="140"/>
      <c r="S354" s="140"/>
      <c r="T354" s="140"/>
      <c r="U354" s="141">
        <f t="shared" si="66"/>
        <v>0</v>
      </c>
    </row>
    <row r="355" ht="15" hidden="1" customHeight="1">
      <c r="A355" s="144"/>
      <c r="B355" s="134">
        <v>98</v>
      </c>
      <c r="C355" s="135" t="str">
        <f t="shared" ca="1" si="56"/>
        <v>12.4</v>
      </c>
      <c r="D355" s="135" t="str">
        <f t="shared" ca="1" si="57"/>
        <v>na</v>
      </c>
      <c r="E355" s="135" t="s">
        <v>39</v>
      </c>
      <c r="F355" s="136" t="str">
        <f t="shared" ca="1" si="58"/>
        <v>https://accessibilite.larochelle.fr/la-rochelle-elections/#conformity</v>
      </c>
      <c r="G355" s="135" t="str">
        <f t="shared" ca="1" si="59"/>
        <v>AA</v>
      </c>
      <c r="H355" s="135" t="str">
        <f t="shared" ca="1" si="60"/>
        <v/>
      </c>
      <c r="I355" s="135" t="str">
        <f t="shared" ca="1" si="61"/>
        <v/>
      </c>
      <c r="J355" s="137" t="str">
        <f t="shared" ca="1" si="62"/>
        <v/>
      </c>
      <c r="K355" s="138" t="str">
        <f t="shared" ca="1" si="63"/>
        <v/>
      </c>
      <c r="L355" s="138"/>
      <c r="M355" s="138">
        <f t="shared" ca="1" si="64"/>
        <v>0</v>
      </c>
      <c r="N355" s="139" t="str">
        <f t="shared" ca="1" si="65"/>
        <v/>
      </c>
      <c r="O355" s="139"/>
      <c r="P355" s="140"/>
      <c r="Q355" s="140"/>
      <c r="R355" s="140"/>
      <c r="S355" s="140"/>
      <c r="T355" s="140"/>
      <c r="U355" s="141">
        <f t="shared" si="66"/>
        <v>0</v>
      </c>
    </row>
    <row r="356" ht="15" hidden="1" customHeight="1">
      <c r="A356" s="144"/>
      <c r="B356" s="134">
        <v>99</v>
      </c>
      <c r="C356" s="135" t="str">
        <f t="shared" ca="1" si="56"/>
        <v>12.5</v>
      </c>
      <c r="D356" s="135" t="str">
        <f t="shared" ca="1" si="57"/>
        <v>na</v>
      </c>
      <c r="E356" s="135" t="s">
        <v>30</v>
      </c>
      <c r="F356" s="136" t="str">
        <f t="shared" ca="1" si="58"/>
        <v>https://elections.larochelle.fr/</v>
      </c>
      <c r="G356" s="135" t="str">
        <f t="shared" ca="1" si="59"/>
        <v>AA</v>
      </c>
      <c r="H356" s="135" t="str">
        <f t="shared" ca="1" si="60"/>
        <v/>
      </c>
      <c r="I356" s="135" t="str">
        <f t="shared" ca="1" si="61"/>
        <v/>
      </c>
      <c r="J356" s="137" t="str">
        <f t="shared" ca="1" si="62"/>
        <v/>
      </c>
      <c r="K356" s="138" t="str">
        <f t="shared" ca="1" si="63"/>
        <v/>
      </c>
      <c r="L356" s="138"/>
      <c r="M356" s="138">
        <f t="shared" ca="1" si="64"/>
        <v>0</v>
      </c>
      <c r="N356" s="139" t="str">
        <f t="shared" ca="1" si="65"/>
        <v/>
      </c>
      <c r="O356" s="139"/>
      <c r="P356" s="140"/>
      <c r="Q356" s="140"/>
      <c r="R356" s="140"/>
      <c r="S356" s="140"/>
      <c r="T356" s="140"/>
      <c r="U356" s="141">
        <f t="shared" si="66"/>
        <v>0</v>
      </c>
    </row>
    <row r="357" ht="15" hidden="1" customHeight="1">
      <c r="A357" s="144"/>
      <c r="B357" s="134">
        <v>99</v>
      </c>
      <c r="C357" s="135" t="str">
        <f t="shared" ca="1" si="56"/>
        <v>12.5</v>
      </c>
      <c r="D357" s="135" t="str">
        <f t="shared" ca="1" si="57"/>
        <v>na</v>
      </c>
      <c r="E357" s="135" t="s">
        <v>33</v>
      </c>
      <c r="F357" s="136" t="str">
        <f t="shared" ca="1" si="58"/>
        <v>https://elections.larochelle.fr/resultats-2024-europeennes</v>
      </c>
      <c r="G357" s="135" t="str">
        <f t="shared" ca="1" si="59"/>
        <v>AA</v>
      </c>
      <c r="H357" s="135" t="str">
        <f t="shared" ca="1" si="60"/>
        <v/>
      </c>
      <c r="I357" s="135" t="str">
        <f t="shared" ca="1" si="61"/>
        <v/>
      </c>
      <c r="J357" s="137" t="str">
        <f t="shared" ca="1" si="62"/>
        <v/>
      </c>
      <c r="K357" s="138" t="str">
        <f t="shared" ca="1" si="63"/>
        <v/>
      </c>
      <c r="L357" s="138"/>
      <c r="M357" s="138">
        <f t="shared" ca="1" si="64"/>
        <v>0</v>
      </c>
      <c r="N357" s="139" t="str">
        <f t="shared" ca="1" si="65"/>
        <v/>
      </c>
      <c r="O357" s="139"/>
      <c r="P357" s="140"/>
      <c r="Q357" s="140"/>
      <c r="R357" s="140"/>
      <c r="S357" s="140"/>
      <c r="T357" s="140"/>
      <c r="U357" s="141">
        <f t="shared" si="66"/>
        <v>0</v>
      </c>
    </row>
    <row r="358" ht="15" hidden="1" customHeight="1">
      <c r="A358" s="144"/>
      <c r="B358" s="134">
        <v>99</v>
      </c>
      <c r="C358" s="135" t="str">
        <f t="shared" ca="1" si="56"/>
        <v>12.5</v>
      </c>
      <c r="D358" s="135" t="str">
        <f t="shared" ca="1" si="57"/>
        <v>na</v>
      </c>
      <c r="E358" s="135" t="s">
        <v>36</v>
      </c>
      <c r="F358" s="136" t="str">
        <f t="shared" ca="1" si="58"/>
        <v>https://elections.larochelle.fr/mentions-legales</v>
      </c>
      <c r="G358" s="135" t="str">
        <f t="shared" ca="1" si="59"/>
        <v>AA</v>
      </c>
      <c r="H358" s="135" t="str">
        <f t="shared" ca="1" si="60"/>
        <v/>
      </c>
      <c r="I358" s="135" t="str">
        <f t="shared" ca="1" si="61"/>
        <v/>
      </c>
      <c r="J358" s="137" t="str">
        <f t="shared" ca="1" si="62"/>
        <v/>
      </c>
      <c r="K358" s="138" t="str">
        <f t="shared" ca="1" si="63"/>
        <v/>
      </c>
      <c r="L358" s="138"/>
      <c r="M358" s="138">
        <f t="shared" ca="1" si="64"/>
        <v>0</v>
      </c>
      <c r="N358" s="139" t="str">
        <f t="shared" ca="1" si="65"/>
        <v/>
      </c>
      <c r="O358" s="139"/>
      <c r="P358" s="140"/>
      <c r="Q358" s="140"/>
      <c r="R358" s="140"/>
      <c r="S358" s="140"/>
      <c r="T358" s="140"/>
      <c r="U358" s="141">
        <f t="shared" si="66"/>
        <v>0</v>
      </c>
    </row>
    <row r="359" ht="15" hidden="1" customHeight="1">
      <c r="A359" s="144"/>
      <c r="B359" s="134">
        <v>99</v>
      </c>
      <c r="C359" s="135" t="str">
        <f t="shared" ca="1" si="56"/>
        <v>12.5</v>
      </c>
      <c r="D359" s="135" t="str">
        <f t="shared" ca="1" si="57"/>
        <v>na</v>
      </c>
      <c r="E359" s="135" t="s">
        <v>39</v>
      </c>
      <c r="F359" s="136" t="str">
        <f t="shared" ca="1" si="58"/>
        <v>https://accessibilite.larochelle.fr/la-rochelle-elections/#conformity</v>
      </c>
      <c r="G359" s="135" t="str">
        <f t="shared" ca="1" si="59"/>
        <v>AA</v>
      </c>
      <c r="H359" s="135" t="str">
        <f t="shared" ca="1" si="60"/>
        <v/>
      </c>
      <c r="I359" s="135" t="str">
        <f t="shared" ca="1" si="61"/>
        <v/>
      </c>
      <c r="J359" s="137" t="str">
        <f t="shared" ca="1" si="62"/>
        <v/>
      </c>
      <c r="K359" s="138" t="str">
        <f t="shared" ca="1" si="63"/>
        <v/>
      </c>
      <c r="L359" s="138"/>
      <c r="M359" s="138">
        <f t="shared" ca="1" si="64"/>
        <v>0</v>
      </c>
      <c r="N359" s="139" t="str">
        <f t="shared" ca="1" si="65"/>
        <v/>
      </c>
      <c r="O359" s="139"/>
      <c r="P359" s="140"/>
      <c r="Q359" s="140"/>
      <c r="R359" s="140"/>
      <c r="S359" s="140"/>
      <c r="T359" s="140"/>
      <c r="U359" s="141">
        <f t="shared" si="66"/>
        <v>0</v>
      </c>
    </row>
    <row r="360" ht="25.199999999999999">
      <c r="A360" s="144"/>
      <c r="B360" s="134">
        <v>100</v>
      </c>
      <c r="C360" s="135" t="str">
        <f t="shared" ca="1" si="56"/>
        <v>12.6</v>
      </c>
      <c r="D360" s="135" t="str">
        <f t="shared" ca="1" si="57"/>
        <v>c</v>
      </c>
      <c r="E360" s="135" t="s">
        <v>30</v>
      </c>
      <c r="F360" s="136" t="str">
        <f t="shared" ca="1" si="58"/>
        <v>https://elections.larochelle.fr/</v>
      </c>
      <c r="G360" s="135" t="str">
        <f t="shared" ca="1" si="59"/>
        <v>A</v>
      </c>
      <c r="H360" s="135" t="str">
        <f t="shared" ca="1" si="60"/>
        <v/>
      </c>
      <c r="I360" s="135" t="str">
        <f t="shared" ca="1" si="61"/>
        <v>Mineure</v>
      </c>
      <c r="J360" s="137" t="str">
        <f t="shared" ca="1" si="62"/>
        <v xml:space="preserve">Sur toutes les pages du site</v>
      </c>
      <c r="K360" s="138">
        <f t="shared" ca="1" si="63"/>
        <v>3</v>
      </c>
      <c r="L360" s="138"/>
      <c r="M360" s="138">
        <f t="shared" ca="1" si="64"/>
        <v>0</v>
      </c>
      <c r="N360" s="139" t="str">
        <f t="shared" ca="1" si="65"/>
        <v xml:space="preserve">Les landmarks sont absents sur la page</v>
      </c>
      <c r="O360" s="139"/>
      <c r="P360" s="140"/>
      <c r="Q360" s="140"/>
      <c r="R360" s="140"/>
      <c r="S360" s="140"/>
      <c r="T360" s="140"/>
      <c r="U360" s="141">
        <f t="shared" si="66"/>
        <v>0</v>
      </c>
    </row>
    <row r="361" ht="15" hidden="1" customHeight="1">
      <c r="A361" s="144"/>
      <c r="B361" s="134">
        <v>100</v>
      </c>
      <c r="C361" s="135" t="str">
        <f t="shared" ca="1" si="56"/>
        <v>12.6</v>
      </c>
      <c r="D361" s="135" t="str">
        <f t="shared" ca="1" si="57"/>
        <v>na</v>
      </c>
      <c r="E361" s="135" t="s">
        <v>33</v>
      </c>
      <c r="F361" s="136" t="str">
        <f t="shared" ca="1" si="58"/>
        <v>https://elections.larochelle.fr/resultats-2024-europeennes</v>
      </c>
      <c r="G361" s="135" t="str">
        <f t="shared" ca="1" si="59"/>
        <v>A</v>
      </c>
      <c r="H361" s="135" t="str">
        <f t="shared" ca="1" si="60"/>
        <v/>
      </c>
      <c r="I361" s="135" t="str">
        <f t="shared" ca="1" si="61"/>
        <v/>
      </c>
      <c r="J361" s="137" t="str">
        <f t="shared" ca="1" si="62"/>
        <v/>
      </c>
      <c r="K361" s="138" t="str">
        <f t="shared" ca="1" si="63"/>
        <v/>
      </c>
      <c r="L361" s="138"/>
      <c r="M361" s="138">
        <f t="shared" ca="1" si="64"/>
        <v>0</v>
      </c>
      <c r="N361" s="139" t="str">
        <f t="shared" ca="1" si="65"/>
        <v/>
      </c>
      <c r="O361" s="139"/>
      <c r="P361" s="140"/>
      <c r="Q361" s="140"/>
      <c r="R361" s="140"/>
      <c r="S361" s="140"/>
      <c r="T361" s="140"/>
      <c r="U361" s="141">
        <f t="shared" si="66"/>
        <v>0</v>
      </c>
    </row>
    <row r="362" ht="15" hidden="1" customHeight="1">
      <c r="A362" s="144"/>
      <c r="B362" s="134">
        <v>100</v>
      </c>
      <c r="C362" s="135" t="str">
        <f t="shared" ca="1" si="56"/>
        <v>12.6</v>
      </c>
      <c r="D362" s="135" t="str">
        <f t="shared" ca="1" si="57"/>
        <v>na</v>
      </c>
      <c r="E362" s="135" t="s">
        <v>36</v>
      </c>
      <c r="F362" s="136" t="str">
        <f t="shared" ca="1" si="58"/>
        <v>https://elections.larochelle.fr/mentions-legales</v>
      </c>
      <c r="G362" s="135" t="str">
        <f t="shared" ca="1" si="59"/>
        <v>A</v>
      </c>
      <c r="H362" s="135" t="str">
        <f t="shared" ca="1" si="60"/>
        <v/>
      </c>
      <c r="I362" s="135" t="str">
        <f t="shared" ca="1" si="61"/>
        <v/>
      </c>
      <c r="J362" s="137" t="str">
        <f t="shared" ca="1" si="62"/>
        <v/>
      </c>
      <c r="K362" s="138" t="str">
        <f t="shared" ca="1" si="63"/>
        <v/>
      </c>
      <c r="L362" s="138"/>
      <c r="M362" s="138">
        <f t="shared" ca="1" si="64"/>
        <v>0</v>
      </c>
      <c r="N362" s="139" t="str">
        <f t="shared" ca="1" si="65"/>
        <v/>
      </c>
      <c r="O362" s="139"/>
      <c r="P362" s="140"/>
      <c r="Q362" s="140"/>
      <c r="R362" s="140"/>
      <c r="S362" s="140"/>
      <c r="T362" s="140"/>
      <c r="U362" s="141">
        <f t="shared" si="66"/>
        <v>0</v>
      </c>
    </row>
    <row r="363" ht="15" hidden="1" customHeight="1">
      <c r="A363" s="144"/>
      <c r="B363" s="134">
        <v>100</v>
      </c>
      <c r="C363" s="135" t="str">
        <f t="shared" ca="1" si="56"/>
        <v>12.6</v>
      </c>
      <c r="D363" s="135" t="str">
        <f t="shared" ca="1" si="57"/>
        <v>c</v>
      </c>
      <c r="E363" s="135" t="s">
        <v>39</v>
      </c>
      <c r="F363" s="136" t="str">
        <f t="shared" ca="1" si="58"/>
        <v>https://accessibilite.larochelle.fr/la-rochelle-elections/#conformity</v>
      </c>
      <c r="G363" s="135" t="str">
        <f t="shared" ca="1" si="59"/>
        <v>A</v>
      </c>
      <c r="H363" s="135" t="str">
        <f t="shared" ca="1" si="60"/>
        <v/>
      </c>
      <c r="I363" s="135" t="str">
        <f t="shared" ca="1" si="61"/>
        <v/>
      </c>
      <c r="J363" s="137" t="str">
        <f t="shared" ca="1" si="62"/>
        <v/>
      </c>
      <c r="K363" s="138" t="str">
        <f t="shared" ca="1" si="63"/>
        <v/>
      </c>
      <c r="L363" s="138"/>
      <c r="M363" s="138">
        <f t="shared" ca="1" si="64"/>
        <v>0</v>
      </c>
      <c r="N363" s="139" t="str">
        <f t="shared" ca="1" si="65"/>
        <v/>
      </c>
      <c r="O363" s="139"/>
      <c r="P363" s="140"/>
      <c r="Q363" s="140"/>
      <c r="R363" s="140"/>
      <c r="S363" s="140"/>
      <c r="T363" s="140"/>
      <c r="U363" s="141">
        <f t="shared" si="66"/>
        <v>0</v>
      </c>
    </row>
    <row r="364" ht="13.800000000000001">
      <c r="A364" s="144"/>
      <c r="B364" s="134">
        <v>101</v>
      </c>
      <c r="C364" s="135" t="str">
        <f t="shared" ca="1" si="56"/>
        <v>12.7</v>
      </c>
      <c r="D364" s="135" t="str">
        <f t="shared" ca="1" si="57"/>
        <v>na</v>
      </c>
      <c r="E364" s="135" t="s">
        <v>30</v>
      </c>
      <c r="F364" s="136" t="str">
        <f t="shared" ca="1" si="58"/>
        <v>https://elections.larochelle.fr/</v>
      </c>
      <c r="G364" s="135" t="str">
        <f t="shared" ca="1" si="59"/>
        <v>A</v>
      </c>
      <c r="H364" s="135" t="str">
        <f t="shared" ca="1" si="60"/>
        <v/>
      </c>
      <c r="I364" s="135" t="str">
        <f t="shared" ca="1" si="61"/>
        <v/>
      </c>
      <c r="J364" s="137" t="str">
        <f t="shared" ca="1" si="62"/>
        <v/>
      </c>
      <c r="K364" s="138" t="str">
        <f t="shared" ca="1" si="63"/>
        <v/>
      </c>
      <c r="L364" s="138"/>
      <c r="M364" s="138">
        <f t="shared" ca="1" si="64"/>
        <v>0</v>
      </c>
      <c r="N364" s="145" t="str">
        <f t="shared" ca="1" si="65"/>
        <v/>
      </c>
      <c r="O364" s="139"/>
      <c r="P364" s="140"/>
      <c r="Q364" s="140"/>
      <c r="R364" s="140"/>
      <c r="S364" s="140"/>
      <c r="T364" s="140"/>
      <c r="U364" s="141">
        <f t="shared" si="66"/>
        <v>0</v>
      </c>
    </row>
    <row r="365" ht="15" hidden="1" customHeight="1">
      <c r="A365" s="144"/>
      <c r="B365" s="134">
        <v>101</v>
      </c>
      <c r="C365" s="135" t="str">
        <f t="shared" ca="1" si="56"/>
        <v>12.7</v>
      </c>
      <c r="D365" s="135" t="str">
        <f t="shared" ca="1" si="57"/>
        <v>na</v>
      </c>
      <c r="E365" s="135" t="s">
        <v>33</v>
      </c>
      <c r="F365" s="136" t="str">
        <f t="shared" ca="1" si="58"/>
        <v>https://elections.larochelle.fr/resultats-2024-europeennes</v>
      </c>
      <c r="G365" s="135" t="str">
        <f t="shared" ca="1" si="59"/>
        <v>A</v>
      </c>
      <c r="H365" s="135" t="str">
        <f t="shared" ca="1" si="60"/>
        <v/>
      </c>
      <c r="I365" s="135" t="str">
        <f t="shared" ca="1" si="61"/>
        <v/>
      </c>
      <c r="J365" s="137" t="str">
        <f t="shared" ca="1" si="62"/>
        <v/>
      </c>
      <c r="K365" s="138" t="str">
        <f t="shared" ca="1" si="63"/>
        <v/>
      </c>
      <c r="L365" s="138"/>
      <c r="M365" s="138">
        <f t="shared" ca="1" si="64"/>
        <v>0</v>
      </c>
      <c r="N365" s="139" t="str">
        <f t="shared" ca="1" si="65"/>
        <v/>
      </c>
      <c r="O365" s="139"/>
      <c r="P365" s="140"/>
      <c r="Q365" s="140"/>
      <c r="R365" s="140"/>
      <c r="S365" s="140"/>
      <c r="T365" s="140"/>
      <c r="U365" s="141">
        <f t="shared" si="66"/>
        <v>0</v>
      </c>
    </row>
    <row r="366" ht="15" hidden="1" customHeight="1">
      <c r="A366" s="144"/>
      <c r="B366" s="134">
        <v>101</v>
      </c>
      <c r="C366" s="135" t="str">
        <f t="shared" ca="1" si="56"/>
        <v>12.7</v>
      </c>
      <c r="D366" s="135" t="str">
        <f t="shared" ca="1" si="57"/>
        <v>na</v>
      </c>
      <c r="E366" s="135" t="s">
        <v>36</v>
      </c>
      <c r="F366" s="136" t="str">
        <f t="shared" ca="1" si="58"/>
        <v>https://elections.larochelle.fr/mentions-legales</v>
      </c>
      <c r="G366" s="135" t="str">
        <f t="shared" ca="1" si="59"/>
        <v>A</v>
      </c>
      <c r="H366" s="135" t="str">
        <f t="shared" ca="1" si="60"/>
        <v/>
      </c>
      <c r="I366" s="135" t="str">
        <f t="shared" ca="1" si="61"/>
        <v/>
      </c>
      <c r="J366" s="137" t="str">
        <f t="shared" ca="1" si="62"/>
        <v/>
      </c>
      <c r="K366" s="138" t="str">
        <f t="shared" ca="1" si="63"/>
        <v/>
      </c>
      <c r="L366" s="138"/>
      <c r="M366" s="138">
        <f t="shared" ca="1" si="64"/>
        <v>0</v>
      </c>
      <c r="N366" s="139" t="str">
        <f t="shared" ca="1" si="65"/>
        <v/>
      </c>
      <c r="O366" s="139"/>
      <c r="P366" s="140"/>
      <c r="Q366" s="140"/>
      <c r="R366" s="140"/>
      <c r="S366" s="140"/>
      <c r="T366" s="140"/>
      <c r="U366" s="141">
        <f t="shared" si="66"/>
        <v>0</v>
      </c>
    </row>
    <row r="367" ht="15" hidden="1" customHeight="1">
      <c r="A367" s="144"/>
      <c r="B367" s="134">
        <v>101</v>
      </c>
      <c r="C367" s="135" t="str">
        <f t="shared" ca="1" si="56"/>
        <v>12.7</v>
      </c>
      <c r="D367" s="135" t="str">
        <f t="shared" ca="1" si="57"/>
        <v>na</v>
      </c>
      <c r="E367" s="135" t="s">
        <v>39</v>
      </c>
      <c r="F367" s="136" t="str">
        <f t="shared" ca="1" si="58"/>
        <v>https://accessibilite.larochelle.fr/la-rochelle-elections/#conformity</v>
      </c>
      <c r="G367" s="135" t="str">
        <f t="shared" ca="1" si="59"/>
        <v>A</v>
      </c>
      <c r="H367" s="135" t="str">
        <f t="shared" ca="1" si="60"/>
        <v/>
      </c>
      <c r="I367" s="135" t="str">
        <f t="shared" ca="1" si="61"/>
        <v/>
      </c>
      <c r="J367" s="137" t="str">
        <f t="shared" ca="1" si="62"/>
        <v/>
      </c>
      <c r="K367" s="138" t="str">
        <f t="shared" ca="1" si="63"/>
        <v/>
      </c>
      <c r="L367" s="138"/>
      <c r="M367" s="138">
        <f t="shared" ca="1" si="64"/>
        <v>0</v>
      </c>
      <c r="N367" s="139" t="str">
        <f t="shared" ca="1" si="65"/>
        <v/>
      </c>
      <c r="O367" s="139"/>
      <c r="P367" s="140"/>
      <c r="Q367" s="140"/>
      <c r="R367" s="140"/>
      <c r="S367" s="140"/>
      <c r="T367" s="140"/>
      <c r="U367" s="141">
        <f t="shared" si="66"/>
        <v>0</v>
      </c>
    </row>
    <row r="368" ht="15" hidden="1" customHeight="1">
      <c r="A368" s="144"/>
      <c r="B368" s="134">
        <v>102</v>
      </c>
      <c r="C368" s="135" t="str">
        <f t="shared" ca="1" si="56"/>
        <v>12.8</v>
      </c>
      <c r="D368" s="135" t="str">
        <f t="shared" ca="1" si="57"/>
        <v>c</v>
      </c>
      <c r="E368" s="135" t="s">
        <v>30</v>
      </c>
      <c r="F368" s="136" t="str">
        <f t="shared" ca="1" si="58"/>
        <v>https://elections.larochelle.fr/</v>
      </c>
      <c r="G368" s="135" t="str">
        <f t="shared" ca="1" si="59"/>
        <v>A</v>
      </c>
      <c r="H368" s="135" t="str">
        <f t="shared" ca="1" si="60"/>
        <v>x</v>
      </c>
      <c r="I368" s="135" t="str">
        <f t="shared" ca="1" si="61"/>
        <v/>
      </c>
      <c r="J368" s="137" t="str">
        <f t="shared" ca="1" si="62"/>
        <v/>
      </c>
      <c r="K368" s="138" t="str">
        <f t="shared" ca="1" si="63"/>
        <v/>
      </c>
      <c r="L368" s="138"/>
      <c r="M368" s="138">
        <f t="shared" ca="1" si="64"/>
        <v>0</v>
      </c>
      <c r="N368" s="139" t="str">
        <f t="shared" ca="1" si="65"/>
        <v/>
      </c>
      <c r="O368" s="139"/>
      <c r="P368" s="140"/>
      <c r="Q368" s="140"/>
      <c r="R368" s="140"/>
      <c r="S368" s="140"/>
      <c r="T368" s="140"/>
      <c r="U368" s="141">
        <f t="shared" si="66"/>
        <v>0</v>
      </c>
    </row>
    <row r="369" ht="15" hidden="1" customHeight="1">
      <c r="A369" s="144"/>
      <c r="B369" s="134">
        <v>102</v>
      </c>
      <c r="C369" s="135" t="str">
        <f t="shared" ca="1" si="56"/>
        <v>12.8</v>
      </c>
      <c r="D369" s="135" t="str">
        <f t="shared" ca="1" si="57"/>
        <v>c</v>
      </c>
      <c r="E369" s="135" t="s">
        <v>33</v>
      </c>
      <c r="F369" s="136" t="str">
        <f t="shared" ca="1" si="58"/>
        <v>https://elections.larochelle.fr/resultats-2024-europeennes</v>
      </c>
      <c r="G369" s="135" t="str">
        <f t="shared" ca="1" si="59"/>
        <v>A</v>
      </c>
      <c r="H369" s="135" t="str">
        <f t="shared" ca="1" si="60"/>
        <v>x</v>
      </c>
      <c r="I369" s="135" t="str">
        <f t="shared" ca="1" si="61"/>
        <v/>
      </c>
      <c r="J369" s="137" t="str">
        <f t="shared" ca="1" si="62"/>
        <v/>
      </c>
      <c r="K369" s="138" t="str">
        <f t="shared" ca="1" si="63"/>
        <v/>
      </c>
      <c r="L369" s="138"/>
      <c r="M369" s="138">
        <f t="shared" ca="1" si="64"/>
        <v>0</v>
      </c>
      <c r="N369" s="139" t="str">
        <f t="shared" ca="1" si="65"/>
        <v/>
      </c>
      <c r="O369" s="139"/>
      <c r="P369" s="140"/>
      <c r="Q369" s="140"/>
      <c r="R369" s="140"/>
      <c r="S369" s="140"/>
      <c r="T369" s="140"/>
      <c r="U369" s="141">
        <f t="shared" si="66"/>
        <v>0</v>
      </c>
    </row>
    <row r="370" ht="15" hidden="1" customHeight="1">
      <c r="A370" s="144"/>
      <c r="B370" s="134">
        <v>102</v>
      </c>
      <c r="C370" s="135" t="str">
        <f t="shared" ca="1" si="56"/>
        <v>12.8</v>
      </c>
      <c r="D370" s="135" t="str">
        <f t="shared" ca="1" si="57"/>
        <v>c</v>
      </c>
      <c r="E370" s="135" t="s">
        <v>36</v>
      </c>
      <c r="F370" s="136" t="str">
        <f t="shared" ca="1" si="58"/>
        <v>https://elections.larochelle.fr/mentions-legales</v>
      </c>
      <c r="G370" s="135" t="str">
        <f t="shared" ca="1" si="59"/>
        <v>A</v>
      </c>
      <c r="H370" s="135" t="str">
        <f t="shared" ca="1" si="60"/>
        <v>x</v>
      </c>
      <c r="I370" s="135" t="str">
        <f t="shared" ca="1" si="61"/>
        <v/>
      </c>
      <c r="J370" s="137" t="str">
        <f t="shared" ca="1" si="62"/>
        <v/>
      </c>
      <c r="K370" s="138" t="str">
        <f t="shared" ca="1" si="63"/>
        <v/>
      </c>
      <c r="L370" s="138"/>
      <c r="M370" s="138">
        <f t="shared" ca="1" si="64"/>
        <v>0</v>
      </c>
      <c r="N370" s="139" t="str">
        <f t="shared" ca="1" si="65"/>
        <v/>
      </c>
      <c r="O370" s="139"/>
      <c r="P370" s="140"/>
      <c r="Q370" s="140"/>
      <c r="R370" s="140"/>
      <c r="S370" s="140"/>
      <c r="T370" s="140"/>
      <c r="U370" s="141">
        <f t="shared" si="66"/>
        <v>0</v>
      </c>
    </row>
    <row r="371" ht="15" hidden="1" customHeight="1">
      <c r="A371" s="144"/>
      <c r="B371" s="134">
        <v>102</v>
      </c>
      <c r="C371" s="135" t="str">
        <f t="shared" ca="1" si="56"/>
        <v>12.8</v>
      </c>
      <c r="D371" s="135" t="str">
        <f t="shared" ca="1" si="57"/>
        <v>c</v>
      </c>
      <c r="E371" s="135" t="s">
        <v>39</v>
      </c>
      <c r="F371" s="136" t="str">
        <f t="shared" ca="1" si="58"/>
        <v>https://accessibilite.larochelle.fr/la-rochelle-elections/#conformity</v>
      </c>
      <c r="G371" s="135" t="str">
        <f t="shared" ca="1" si="59"/>
        <v>A</v>
      </c>
      <c r="H371" s="135" t="str">
        <f t="shared" ca="1" si="60"/>
        <v>x</v>
      </c>
      <c r="I371" s="135" t="str">
        <f t="shared" ca="1" si="61"/>
        <v/>
      </c>
      <c r="J371" s="137" t="str">
        <f t="shared" ca="1" si="62"/>
        <v/>
      </c>
      <c r="K371" s="138" t="str">
        <f t="shared" ca="1" si="63"/>
        <v/>
      </c>
      <c r="L371" s="138"/>
      <c r="M371" s="138">
        <f t="shared" ca="1" si="64"/>
        <v>0</v>
      </c>
      <c r="N371" s="139" t="str">
        <f t="shared" ca="1" si="65"/>
        <v/>
      </c>
      <c r="O371" s="139"/>
      <c r="P371" s="140"/>
      <c r="Q371" s="140"/>
      <c r="R371" s="140"/>
      <c r="S371" s="140"/>
      <c r="T371" s="140"/>
      <c r="U371" s="141">
        <f t="shared" si="66"/>
        <v>0</v>
      </c>
    </row>
    <row r="372" ht="15" hidden="1" customHeight="1">
      <c r="A372" s="144"/>
      <c r="B372" s="134">
        <v>103</v>
      </c>
      <c r="C372" s="135" t="str">
        <f t="shared" ca="1" si="56"/>
        <v>12.9</v>
      </c>
      <c r="D372" s="135" t="str">
        <f t="shared" ca="1" si="57"/>
        <v>c</v>
      </c>
      <c r="E372" s="135" t="s">
        <v>30</v>
      </c>
      <c r="F372" s="136" t="str">
        <f t="shared" ca="1" si="58"/>
        <v>https://elections.larochelle.fr/</v>
      </c>
      <c r="G372" s="135" t="str">
        <f t="shared" ca="1" si="59"/>
        <v>A</v>
      </c>
      <c r="H372" s="135" t="str">
        <f t="shared" ca="1" si="60"/>
        <v>x</v>
      </c>
      <c r="I372" s="135" t="str">
        <f t="shared" ca="1" si="61"/>
        <v/>
      </c>
      <c r="J372" s="137" t="str">
        <f t="shared" ca="1" si="62"/>
        <v/>
      </c>
      <c r="K372" s="138" t="str">
        <f t="shared" ca="1" si="63"/>
        <v/>
      </c>
      <c r="L372" s="138"/>
      <c r="M372" s="138">
        <f t="shared" ca="1" si="64"/>
        <v>0</v>
      </c>
      <c r="N372" s="139" t="str">
        <f t="shared" ca="1" si="65"/>
        <v/>
      </c>
      <c r="O372" s="139"/>
      <c r="P372" s="140"/>
      <c r="Q372" s="140"/>
      <c r="R372" s="140"/>
      <c r="S372" s="140"/>
      <c r="T372" s="140"/>
      <c r="U372" s="141">
        <f t="shared" si="66"/>
        <v>0</v>
      </c>
    </row>
    <row r="373" ht="15" hidden="1" customHeight="1">
      <c r="A373" s="144"/>
      <c r="B373" s="134">
        <v>103</v>
      </c>
      <c r="C373" s="135" t="str">
        <f t="shared" ca="1" si="56"/>
        <v>12.9</v>
      </c>
      <c r="D373" s="135" t="str">
        <f t="shared" ca="1" si="57"/>
        <v>c</v>
      </c>
      <c r="E373" s="135" t="s">
        <v>33</v>
      </c>
      <c r="F373" s="136" t="str">
        <f t="shared" ca="1" si="58"/>
        <v>https://elections.larochelle.fr/resultats-2024-europeennes</v>
      </c>
      <c r="G373" s="135" t="str">
        <f t="shared" ca="1" si="59"/>
        <v>A</v>
      </c>
      <c r="H373" s="135" t="str">
        <f t="shared" ca="1" si="60"/>
        <v>x</v>
      </c>
      <c r="I373" s="135" t="str">
        <f t="shared" ca="1" si="61"/>
        <v/>
      </c>
      <c r="J373" s="137" t="str">
        <f t="shared" ca="1" si="62"/>
        <v/>
      </c>
      <c r="K373" s="138" t="str">
        <f t="shared" ca="1" si="63"/>
        <v/>
      </c>
      <c r="L373" s="138"/>
      <c r="M373" s="138">
        <f t="shared" ca="1" si="64"/>
        <v>0</v>
      </c>
      <c r="N373" s="139" t="str">
        <f t="shared" ca="1" si="65"/>
        <v/>
      </c>
      <c r="O373" s="139"/>
      <c r="P373" s="140"/>
      <c r="Q373" s="140"/>
      <c r="R373" s="140"/>
      <c r="S373" s="140"/>
      <c r="T373" s="140"/>
      <c r="U373" s="141">
        <f t="shared" si="66"/>
        <v>0</v>
      </c>
    </row>
    <row r="374" ht="15" hidden="1" customHeight="1">
      <c r="A374" s="144"/>
      <c r="B374" s="134">
        <v>103</v>
      </c>
      <c r="C374" s="135" t="str">
        <f t="shared" ca="1" si="56"/>
        <v>12.9</v>
      </c>
      <c r="D374" s="135" t="str">
        <f t="shared" ca="1" si="57"/>
        <v>c</v>
      </c>
      <c r="E374" s="135" t="s">
        <v>36</v>
      </c>
      <c r="F374" s="136" t="str">
        <f t="shared" ca="1" si="58"/>
        <v>https://elections.larochelle.fr/mentions-legales</v>
      </c>
      <c r="G374" s="135" t="str">
        <f t="shared" ca="1" si="59"/>
        <v>A</v>
      </c>
      <c r="H374" s="135" t="str">
        <f t="shared" ca="1" si="60"/>
        <v>x</v>
      </c>
      <c r="I374" s="135" t="str">
        <f t="shared" ca="1" si="61"/>
        <v/>
      </c>
      <c r="J374" s="137" t="str">
        <f t="shared" ca="1" si="62"/>
        <v/>
      </c>
      <c r="K374" s="138" t="str">
        <f t="shared" ca="1" si="63"/>
        <v/>
      </c>
      <c r="L374" s="138"/>
      <c r="M374" s="138">
        <f t="shared" ca="1" si="64"/>
        <v>0</v>
      </c>
      <c r="N374" s="139" t="str">
        <f t="shared" ca="1" si="65"/>
        <v/>
      </c>
      <c r="O374" s="139"/>
      <c r="P374" s="140"/>
      <c r="Q374" s="140"/>
      <c r="R374" s="140"/>
      <c r="S374" s="140"/>
      <c r="T374" s="140"/>
      <c r="U374" s="141">
        <f t="shared" si="66"/>
        <v>0</v>
      </c>
    </row>
    <row r="375" ht="15" hidden="1" customHeight="1">
      <c r="A375" s="144"/>
      <c r="B375" s="134">
        <v>103</v>
      </c>
      <c r="C375" s="135" t="str">
        <f t="shared" ca="1" si="56"/>
        <v>12.9</v>
      </c>
      <c r="D375" s="135" t="str">
        <f t="shared" ca="1" si="57"/>
        <v>c</v>
      </c>
      <c r="E375" s="135" t="s">
        <v>39</v>
      </c>
      <c r="F375" s="136" t="str">
        <f t="shared" ca="1" si="58"/>
        <v>https://accessibilite.larochelle.fr/la-rochelle-elections/#conformity</v>
      </c>
      <c r="G375" s="135" t="str">
        <f t="shared" ca="1" si="59"/>
        <v>A</v>
      </c>
      <c r="H375" s="135" t="str">
        <f t="shared" ca="1" si="60"/>
        <v>x</v>
      </c>
      <c r="I375" s="135" t="str">
        <f t="shared" ca="1" si="61"/>
        <v/>
      </c>
      <c r="J375" s="137" t="str">
        <f t="shared" ca="1" si="62"/>
        <v/>
      </c>
      <c r="K375" s="138" t="str">
        <f t="shared" ca="1" si="63"/>
        <v/>
      </c>
      <c r="L375" s="138"/>
      <c r="M375" s="138">
        <f t="shared" ca="1" si="64"/>
        <v>0</v>
      </c>
      <c r="N375" s="139" t="str">
        <f t="shared" ca="1" si="65"/>
        <v/>
      </c>
      <c r="O375" s="139"/>
      <c r="P375" s="140"/>
      <c r="Q375" s="140"/>
      <c r="R375" s="140"/>
      <c r="S375" s="140"/>
      <c r="T375" s="140"/>
      <c r="U375" s="141">
        <f t="shared" si="66"/>
        <v>0</v>
      </c>
    </row>
    <row r="376" ht="15" hidden="1" customHeight="1">
      <c r="A376" s="144"/>
      <c r="B376" s="134">
        <v>104</v>
      </c>
      <c r="C376" s="135" t="str">
        <f t="shared" ca="1" si="56"/>
        <v>12.10</v>
      </c>
      <c r="D376" s="135" t="str">
        <f t="shared" ca="1" si="57"/>
        <v>na</v>
      </c>
      <c r="E376" s="135" t="s">
        <v>30</v>
      </c>
      <c r="F376" s="136" t="str">
        <f t="shared" ca="1" si="58"/>
        <v>https://elections.larochelle.fr/</v>
      </c>
      <c r="G376" s="135" t="str">
        <f t="shared" ca="1" si="59"/>
        <v>A</v>
      </c>
      <c r="H376" s="135" t="str">
        <f t="shared" ca="1" si="60"/>
        <v/>
      </c>
      <c r="I376" s="135" t="str">
        <f t="shared" ca="1" si="61"/>
        <v/>
      </c>
      <c r="J376" s="137" t="str">
        <f t="shared" ca="1" si="62"/>
        <v/>
      </c>
      <c r="K376" s="138" t="str">
        <f t="shared" ca="1" si="63"/>
        <v/>
      </c>
      <c r="L376" s="138"/>
      <c r="M376" s="138">
        <f t="shared" ca="1" si="64"/>
        <v>0</v>
      </c>
      <c r="N376" s="139" t="str">
        <f t="shared" ca="1" si="65"/>
        <v/>
      </c>
      <c r="O376" s="139"/>
      <c r="P376" s="140"/>
      <c r="Q376" s="140"/>
      <c r="R376" s="140"/>
      <c r="S376" s="140"/>
      <c r="T376" s="140"/>
      <c r="U376" s="141">
        <f t="shared" si="66"/>
        <v>0</v>
      </c>
    </row>
    <row r="377" ht="15" hidden="1" customHeight="1">
      <c r="A377" s="144"/>
      <c r="B377" s="134">
        <v>104</v>
      </c>
      <c r="C377" s="135" t="str">
        <f t="shared" ca="1" si="56"/>
        <v>12.10</v>
      </c>
      <c r="D377" s="135" t="str">
        <f t="shared" ca="1" si="57"/>
        <v>na</v>
      </c>
      <c r="E377" s="135" t="s">
        <v>33</v>
      </c>
      <c r="F377" s="136" t="str">
        <f t="shared" ca="1" si="58"/>
        <v>https://elections.larochelle.fr/resultats-2024-europeennes</v>
      </c>
      <c r="G377" s="135" t="str">
        <f t="shared" ca="1" si="59"/>
        <v>A</v>
      </c>
      <c r="H377" s="135" t="str">
        <f t="shared" ca="1" si="60"/>
        <v/>
      </c>
      <c r="I377" s="135" t="str">
        <f t="shared" ca="1" si="61"/>
        <v/>
      </c>
      <c r="J377" s="137" t="str">
        <f t="shared" ca="1" si="62"/>
        <v/>
      </c>
      <c r="K377" s="138" t="str">
        <f t="shared" ca="1" si="63"/>
        <v/>
      </c>
      <c r="L377" s="138"/>
      <c r="M377" s="138">
        <f t="shared" ca="1" si="64"/>
        <v>0</v>
      </c>
      <c r="N377" s="139" t="str">
        <f t="shared" ca="1" si="65"/>
        <v/>
      </c>
      <c r="O377" s="139"/>
      <c r="P377" s="140"/>
      <c r="Q377" s="140"/>
      <c r="R377" s="140"/>
      <c r="S377" s="140"/>
      <c r="T377" s="140"/>
      <c r="U377" s="141">
        <f t="shared" si="66"/>
        <v>0</v>
      </c>
    </row>
    <row r="378" ht="15" hidden="1" customHeight="1">
      <c r="A378" s="144"/>
      <c r="B378" s="134">
        <v>104</v>
      </c>
      <c r="C378" s="135" t="str">
        <f t="shared" ca="1" si="56"/>
        <v>12.10</v>
      </c>
      <c r="D378" s="135" t="str">
        <f t="shared" ca="1" si="57"/>
        <v>na</v>
      </c>
      <c r="E378" s="135" t="s">
        <v>36</v>
      </c>
      <c r="F378" s="136" t="str">
        <f t="shared" ca="1" si="58"/>
        <v>https://elections.larochelle.fr/mentions-legales</v>
      </c>
      <c r="G378" s="135" t="str">
        <f t="shared" ca="1" si="59"/>
        <v>A</v>
      </c>
      <c r="H378" s="135" t="str">
        <f t="shared" ca="1" si="60"/>
        <v/>
      </c>
      <c r="I378" s="135" t="str">
        <f t="shared" ca="1" si="61"/>
        <v/>
      </c>
      <c r="J378" s="137" t="str">
        <f t="shared" ca="1" si="62"/>
        <v/>
      </c>
      <c r="K378" s="138" t="str">
        <f t="shared" ca="1" si="63"/>
        <v/>
      </c>
      <c r="L378" s="138"/>
      <c r="M378" s="138">
        <f t="shared" ca="1" si="64"/>
        <v>0</v>
      </c>
      <c r="N378" s="139" t="str">
        <f t="shared" ca="1" si="65"/>
        <v/>
      </c>
      <c r="O378" s="139"/>
      <c r="P378" s="140"/>
      <c r="Q378" s="140"/>
      <c r="R378" s="140"/>
      <c r="S378" s="140"/>
      <c r="T378" s="140"/>
      <c r="U378" s="141">
        <f t="shared" si="66"/>
        <v>0</v>
      </c>
    </row>
    <row r="379" ht="15" hidden="1" customHeight="1">
      <c r="A379" s="144"/>
      <c r="B379" s="134">
        <v>104</v>
      </c>
      <c r="C379" s="135" t="str">
        <f t="shared" ca="1" si="56"/>
        <v>12.10</v>
      </c>
      <c r="D379" s="135" t="str">
        <f t="shared" ca="1" si="57"/>
        <v>na</v>
      </c>
      <c r="E379" s="135" t="s">
        <v>39</v>
      </c>
      <c r="F379" s="136" t="str">
        <f t="shared" ca="1" si="58"/>
        <v>https://accessibilite.larochelle.fr/la-rochelle-elections/#conformity</v>
      </c>
      <c r="G379" s="135" t="str">
        <f t="shared" ca="1" si="59"/>
        <v>A</v>
      </c>
      <c r="H379" s="135" t="str">
        <f t="shared" ca="1" si="60"/>
        <v/>
      </c>
      <c r="I379" s="135" t="str">
        <f t="shared" ca="1" si="61"/>
        <v/>
      </c>
      <c r="J379" s="137" t="str">
        <f t="shared" ca="1" si="62"/>
        <v/>
      </c>
      <c r="K379" s="138" t="str">
        <f t="shared" ca="1" si="63"/>
        <v/>
      </c>
      <c r="L379" s="138"/>
      <c r="M379" s="138">
        <f t="shared" ca="1" si="64"/>
        <v>0</v>
      </c>
      <c r="N379" s="139" t="str">
        <f t="shared" ca="1" si="65"/>
        <v/>
      </c>
      <c r="O379" s="139"/>
      <c r="P379" s="140"/>
      <c r="Q379" s="140"/>
      <c r="R379" s="140"/>
      <c r="S379" s="140"/>
      <c r="T379" s="140"/>
      <c r="U379" s="141">
        <f t="shared" si="66"/>
        <v>0</v>
      </c>
    </row>
    <row r="380" ht="15" hidden="1" customHeight="1">
      <c r="A380" s="144"/>
      <c r="B380" s="134">
        <v>105</v>
      </c>
      <c r="C380" s="135" t="str">
        <f t="shared" ca="1" si="56"/>
        <v>12.11</v>
      </c>
      <c r="D380" s="135" t="str">
        <f t="shared" ca="1" si="57"/>
        <v>na</v>
      </c>
      <c r="E380" s="135" t="s">
        <v>30</v>
      </c>
      <c r="F380" s="136" t="str">
        <f t="shared" ca="1" si="58"/>
        <v>https://elections.larochelle.fr/</v>
      </c>
      <c r="G380" s="135" t="str">
        <f t="shared" ca="1" si="59"/>
        <v>A</v>
      </c>
      <c r="H380" s="135" t="str">
        <f t="shared" ca="1" si="60"/>
        <v/>
      </c>
      <c r="I380" s="135" t="str">
        <f t="shared" ca="1" si="61"/>
        <v/>
      </c>
      <c r="J380" s="137" t="str">
        <f t="shared" ca="1" si="62"/>
        <v/>
      </c>
      <c r="K380" s="138" t="str">
        <f t="shared" ca="1" si="63"/>
        <v/>
      </c>
      <c r="L380" s="138"/>
      <c r="M380" s="138">
        <f t="shared" ca="1" si="64"/>
        <v>0</v>
      </c>
      <c r="N380" s="139" t="str">
        <f t="shared" ca="1" si="65"/>
        <v/>
      </c>
      <c r="O380" s="139"/>
      <c r="P380" s="140"/>
      <c r="Q380" s="140"/>
      <c r="R380" s="140"/>
      <c r="S380" s="140"/>
      <c r="T380" s="140"/>
      <c r="U380" s="141">
        <f t="shared" si="66"/>
        <v>0</v>
      </c>
    </row>
    <row r="381" ht="15" hidden="1" customHeight="1">
      <c r="A381" s="144"/>
      <c r="B381" s="134">
        <v>105</v>
      </c>
      <c r="C381" s="135" t="str">
        <f t="shared" ca="1" si="56"/>
        <v>12.11</v>
      </c>
      <c r="D381" s="135" t="str">
        <f t="shared" ca="1" si="57"/>
        <v>na</v>
      </c>
      <c r="E381" s="135" t="s">
        <v>33</v>
      </c>
      <c r="F381" s="136" t="str">
        <f t="shared" ca="1" si="58"/>
        <v>https://elections.larochelle.fr/resultats-2024-europeennes</v>
      </c>
      <c r="G381" s="135" t="str">
        <f t="shared" ca="1" si="59"/>
        <v>A</v>
      </c>
      <c r="H381" s="135" t="str">
        <f t="shared" ca="1" si="60"/>
        <v/>
      </c>
      <c r="I381" s="135" t="str">
        <f t="shared" ca="1" si="61"/>
        <v/>
      </c>
      <c r="J381" s="137" t="str">
        <f t="shared" ca="1" si="62"/>
        <v/>
      </c>
      <c r="K381" s="138" t="str">
        <f t="shared" ca="1" si="63"/>
        <v/>
      </c>
      <c r="L381" s="138"/>
      <c r="M381" s="138">
        <f t="shared" ca="1" si="64"/>
        <v>0</v>
      </c>
      <c r="N381" s="139" t="str">
        <f t="shared" ca="1" si="65"/>
        <v/>
      </c>
      <c r="O381" s="139"/>
      <c r="P381" s="140"/>
      <c r="Q381" s="140"/>
      <c r="R381" s="140"/>
      <c r="S381" s="140"/>
      <c r="T381" s="140"/>
      <c r="U381" s="141">
        <f t="shared" si="66"/>
        <v>0</v>
      </c>
    </row>
    <row r="382" ht="15" hidden="1" customHeight="1">
      <c r="A382" s="144"/>
      <c r="B382" s="134">
        <v>105</v>
      </c>
      <c r="C382" s="135" t="str">
        <f t="shared" ca="1" si="56"/>
        <v>12.11</v>
      </c>
      <c r="D382" s="135" t="str">
        <f t="shared" ca="1" si="57"/>
        <v>na</v>
      </c>
      <c r="E382" s="135" t="s">
        <v>36</v>
      </c>
      <c r="F382" s="136" t="str">
        <f t="shared" ca="1" si="58"/>
        <v>https://elections.larochelle.fr/mentions-legales</v>
      </c>
      <c r="G382" s="135" t="str">
        <f t="shared" ca="1" si="59"/>
        <v>A</v>
      </c>
      <c r="H382" s="135" t="str">
        <f t="shared" ca="1" si="60"/>
        <v/>
      </c>
      <c r="I382" s="135" t="str">
        <f t="shared" ca="1" si="61"/>
        <v/>
      </c>
      <c r="J382" s="137" t="str">
        <f t="shared" ca="1" si="62"/>
        <v/>
      </c>
      <c r="K382" s="138" t="str">
        <f t="shared" ca="1" si="63"/>
        <v/>
      </c>
      <c r="L382" s="138"/>
      <c r="M382" s="138">
        <f t="shared" ca="1" si="64"/>
        <v>0</v>
      </c>
      <c r="N382" s="139" t="str">
        <f t="shared" ca="1" si="65"/>
        <v/>
      </c>
      <c r="O382" s="139"/>
      <c r="P382" s="140"/>
      <c r="Q382" s="140"/>
      <c r="R382" s="140"/>
      <c r="S382" s="140"/>
      <c r="T382" s="140"/>
      <c r="U382" s="141">
        <f t="shared" si="66"/>
        <v>0</v>
      </c>
    </row>
    <row r="383" ht="15" hidden="1" customHeight="1">
      <c r="A383" s="144"/>
      <c r="B383" s="134">
        <v>105</v>
      </c>
      <c r="C383" s="135" t="str">
        <f t="shared" ca="1" si="56"/>
        <v>12.11</v>
      </c>
      <c r="D383" s="135" t="str">
        <f t="shared" ca="1" si="57"/>
        <v>na</v>
      </c>
      <c r="E383" s="135" t="s">
        <v>39</v>
      </c>
      <c r="F383" s="136" t="str">
        <f t="shared" ca="1" si="58"/>
        <v>https://accessibilite.larochelle.fr/la-rochelle-elections/#conformity</v>
      </c>
      <c r="G383" s="135" t="str">
        <f t="shared" ca="1" si="59"/>
        <v>A</v>
      </c>
      <c r="H383" s="135" t="str">
        <f t="shared" ca="1" si="60"/>
        <v/>
      </c>
      <c r="I383" s="135" t="str">
        <f t="shared" ca="1" si="61"/>
        <v/>
      </c>
      <c r="J383" s="137" t="str">
        <f t="shared" ca="1" si="62"/>
        <v/>
      </c>
      <c r="K383" s="138" t="str">
        <f t="shared" ca="1" si="63"/>
        <v/>
      </c>
      <c r="L383" s="138"/>
      <c r="M383" s="138">
        <f t="shared" ca="1" si="64"/>
        <v>0</v>
      </c>
      <c r="N383" s="139" t="str">
        <f t="shared" ca="1" si="65"/>
        <v/>
      </c>
      <c r="O383" s="139"/>
      <c r="P383" s="140"/>
      <c r="Q383" s="140"/>
      <c r="R383" s="140"/>
      <c r="S383" s="140"/>
      <c r="T383" s="140"/>
      <c r="U383" s="141">
        <f t="shared" si="66"/>
        <v>0</v>
      </c>
    </row>
    <row r="384" ht="15" hidden="1" customHeight="1">
      <c r="A384" s="144" t="s">
        <v>97</v>
      </c>
      <c r="B384" s="134">
        <v>106</v>
      </c>
      <c r="C384" s="135" t="str">
        <f t="shared" ca="1" si="56"/>
        <v>13.1</v>
      </c>
      <c r="D384" s="135" t="str">
        <f t="shared" ca="1" si="57"/>
        <v>na</v>
      </c>
      <c r="E384" s="135" t="s">
        <v>30</v>
      </c>
      <c r="F384" s="136" t="str">
        <f t="shared" ca="1" si="58"/>
        <v>https://elections.larochelle.fr/</v>
      </c>
      <c r="G384" s="135" t="str">
        <f t="shared" ca="1" si="59"/>
        <v>A</v>
      </c>
      <c r="H384" s="135" t="str">
        <f t="shared" ca="1" si="60"/>
        <v/>
      </c>
      <c r="I384" s="135" t="str">
        <f t="shared" ca="1" si="61"/>
        <v/>
      </c>
      <c r="J384" s="137" t="str">
        <f t="shared" ca="1" si="62"/>
        <v/>
      </c>
      <c r="K384" s="138" t="str">
        <f t="shared" ca="1" si="63"/>
        <v/>
      </c>
      <c r="L384" s="138"/>
      <c r="M384" s="138">
        <f t="shared" ca="1" si="64"/>
        <v>0</v>
      </c>
      <c r="N384" s="139" t="str">
        <f t="shared" ca="1" si="65"/>
        <v/>
      </c>
      <c r="O384" s="139"/>
      <c r="P384" s="140"/>
      <c r="Q384" s="140"/>
      <c r="R384" s="140"/>
      <c r="S384" s="140"/>
      <c r="T384" s="140"/>
      <c r="U384" s="141">
        <f t="shared" si="66"/>
        <v>0</v>
      </c>
    </row>
    <row r="385" ht="15" hidden="1" customHeight="1">
      <c r="A385" s="144"/>
      <c r="B385" s="134">
        <v>106</v>
      </c>
      <c r="C385" s="135" t="str">
        <f t="shared" ca="1" si="56"/>
        <v>13.1</v>
      </c>
      <c r="D385" s="135" t="str">
        <f t="shared" ca="1" si="57"/>
        <v>na</v>
      </c>
      <c r="E385" s="135" t="s">
        <v>33</v>
      </c>
      <c r="F385" s="136" t="str">
        <f t="shared" ca="1" si="58"/>
        <v>https://elections.larochelle.fr/resultats-2024-europeennes</v>
      </c>
      <c r="G385" s="135" t="str">
        <f t="shared" ca="1" si="59"/>
        <v>A</v>
      </c>
      <c r="H385" s="135" t="str">
        <f t="shared" ca="1" si="60"/>
        <v/>
      </c>
      <c r="I385" s="135" t="str">
        <f t="shared" ca="1" si="61"/>
        <v/>
      </c>
      <c r="J385" s="137" t="str">
        <f t="shared" ca="1" si="62"/>
        <v/>
      </c>
      <c r="K385" s="138" t="str">
        <f t="shared" ca="1" si="63"/>
        <v/>
      </c>
      <c r="L385" s="138"/>
      <c r="M385" s="138">
        <f t="shared" ca="1" si="64"/>
        <v>0</v>
      </c>
      <c r="N385" s="139" t="str">
        <f t="shared" ca="1" si="65"/>
        <v/>
      </c>
      <c r="O385" s="139"/>
      <c r="P385" s="140"/>
      <c r="Q385" s="140"/>
      <c r="R385" s="140"/>
      <c r="S385" s="140"/>
      <c r="T385" s="140"/>
      <c r="U385" s="141">
        <f t="shared" si="66"/>
        <v>0</v>
      </c>
    </row>
    <row r="386" ht="15" hidden="1" customHeight="1">
      <c r="A386" s="144"/>
      <c r="B386" s="134">
        <v>106</v>
      </c>
      <c r="C386" s="135" t="str">
        <f t="shared" ca="1" si="56"/>
        <v>13.1</v>
      </c>
      <c r="D386" s="135" t="str">
        <f t="shared" ca="1" si="57"/>
        <v>na</v>
      </c>
      <c r="E386" s="135" t="s">
        <v>36</v>
      </c>
      <c r="F386" s="136" t="str">
        <f t="shared" ca="1" si="58"/>
        <v>https://elections.larochelle.fr/mentions-legales</v>
      </c>
      <c r="G386" s="135" t="str">
        <f t="shared" ca="1" si="59"/>
        <v>A</v>
      </c>
      <c r="H386" s="135" t="str">
        <f t="shared" ca="1" si="60"/>
        <v/>
      </c>
      <c r="I386" s="135" t="str">
        <f t="shared" ca="1" si="61"/>
        <v/>
      </c>
      <c r="J386" s="137" t="str">
        <f t="shared" ca="1" si="62"/>
        <v/>
      </c>
      <c r="K386" s="138" t="str">
        <f t="shared" ca="1" si="63"/>
        <v/>
      </c>
      <c r="L386" s="138"/>
      <c r="M386" s="138">
        <f t="shared" ca="1" si="64"/>
        <v>0</v>
      </c>
      <c r="N386" s="139" t="str">
        <f t="shared" ca="1" si="65"/>
        <v/>
      </c>
      <c r="O386" s="139"/>
      <c r="P386" s="140"/>
      <c r="Q386" s="140"/>
      <c r="R386" s="140"/>
      <c r="S386" s="140"/>
      <c r="T386" s="140"/>
      <c r="U386" s="141">
        <f t="shared" si="66"/>
        <v>0</v>
      </c>
    </row>
    <row r="387" ht="15" hidden="1" customHeight="1">
      <c r="A387" s="144"/>
      <c r="B387" s="134">
        <v>106</v>
      </c>
      <c r="C387" s="135" t="str">
        <f t="shared" ca="1" si="56"/>
        <v>13.1</v>
      </c>
      <c r="D387" s="135" t="str">
        <f t="shared" ca="1" si="57"/>
        <v>na</v>
      </c>
      <c r="E387" s="135" t="s">
        <v>39</v>
      </c>
      <c r="F387" s="136" t="str">
        <f t="shared" ca="1" si="58"/>
        <v>https://accessibilite.larochelle.fr/la-rochelle-elections/#conformity</v>
      </c>
      <c r="G387" s="135" t="str">
        <f t="shared" ca="1" si="59"/>
        <v>A</v>
      </c>
      <c r="H387" s="135" t="str">
        <f t="shared" ca="1" si="60"/>
        <v/>
      </c>
      <c r="I387" s="135" t="str">
        <f t="shared" ca="1" si="61"/>
        <v/>
      </c>
      <c r="J387" s="137" t="str">
        <f t="shared" ca="1" si="62"/>
        <v/>
      </c>
      <c r="K387" s="138" t="str">
        <f t="shared" ca="1" si="63"/>
        <v/>
      </c>
      <c r="L387" s="138"/>
      <c r="M387" s="138">
        <f t="shared" ca="1" si="64"/>
        <v>0</v>
      </c>
      <c r="N387" s="139" t="str">
        <f t="shared" ca="1" si="65"/>
        <v/>
      </c>
      <c r="O387" s="139"/>
      <c r="P387" s="140"/>
      <c r="Q387" s="140"/>
      <c r="R387" s="140"/>
      <c r="S387" s="140"/>
      <c r="T387" s="140"/>
      <c r="U387" s="141">
        <f t="shared" si="66"/>
        <v>0</v>
      </c>
    </row>
    <row r="388" ht="15" hidden="1" customHeight="1">
      <c r="A388" s="144"/>
      <c r="B388" s="134">
        <v>107</v>
      </c>
      <c r="C388" s="135" t="str">
        <f t="shared" ca="1" si="56"/>
        <v>13.2</v>
      </c>
      <c r="D388" s="135" t="str">
        <f t="shared" ca="1" si="57"/>
        <v>na</v>
      </c>
      <c r="E388" s="135" t="s">
        <v>30</v>
      </c>
      <c r="F388" s="136" t="str">
        <f t="shared" ca="1" si="58"/>
        <v>https://elections.larochelle.fr/</v>
      </c>
      <c r="G388" s="135" t="str">
        <f t="shared" ca="1" si="59"/>
        <v>A</v>
      </c>
      <c r="H388" s="135" t="str">
        <f t="shared" ca="1" si="60"/>
        <v/>
      </c>
      <c r="I388" s="135" t="str">
        <f t="shared" ca="1" si="61"/>
        <v/>
      </c>
      <c r="J388" s="137" t="str">
        <f t="shared" ca="1" si="62"/>
        <v/>
      </c>
      <c r="K388" s="138" t="str">
        <f t="shared" ca="1" si="63"/>
        <v/>
      </c>
      <c r="L388" s="138"/>
      <c r="M388" s="138">
        <f t="shared" ca="1" si="64"/>
        <v>0</v>
      </c>
      <c r="N388" s="139" t="str">
        <f t="shared" ca="1" si="65"/>
        <v/>
      </c>
      <c r="O388" s="139"/>
      <c r="P388" s="140"/>
      <c r="Q388" s="140"/>
      <c r="R388" s="140"/>
      <c r="S388" s="140"/>
      <c r="T388" s="140"/>
      <c r="U388" s="141">
        <f t="shared" si="66"/>
        <v>0</v>
      </c>
    </row>
    <row r="389" ht="15" hidden="1" customHeight="1">
      <c r="A389" s="144"/>
      <c r="B389" s="134">
        <v>107</v>
      </c>
      <c r="C389" s="135" t="str">
        <f t="shared" ca="1" si="56"/>
        <v>13.2</v>
      </c>
      <c r="D389" s="135" t="str">
        <f t="shared" ca="1" si="57"/>
        <v>na</v>
      </c>
      <c r="E389" s="135" t="s">
        <v>33</v>
      </c>
      <c r="F389" s="136" t="str">
        <f t="shared" ca="1" si="58"/>
        <v>https://elections.larochelle.fr/resultats-2024-europeennes</v>
      </c>
      <c r="G389" s="135" t="str">
        <f t="shared" ca="1" si="59"/>
        <v>A</v>
      </c>
      <c r="H389" s="135" t="str">
        <f t="shared" ca="1" si="60"/>
        <v/>
      </c>
      <c r="I389" s="135" t="str">
        <f t="shared" ca="1" si="61"/>
        <v/>
      </c>
      <c r="J389" s="137" t="str">
        <f t="shared" ca="1" si="62"/>
        <v/>
      </c>
      <c r="K389" s="138" t="str">
        <f t="shared" ca="1" si="63"/>
        <v/>
      </c>
      <c r="L389" s="138"/>
      <c r="M389" s="138">
        <f t="shared" ca="1" si="64"/>
        <v>0</v>
      </c>
      <c r="N389" s="139" t="str">
        <f t="shared" ca="1" si="65"/>
        <v/>
      </c>
      <c r="O389" s="139"/>
      <c r="P389" s="140"/>
      <c r="Q389" s="140"/>
      <c r="R389" s="140"/>
      <c r="S389" s="140"/>
      <c r="T389" s="140"/>
      <c r="U389" s="141">
        <f t="shared" si="66"/>
        <v>0</v>
      </c>
    </row>
    <row r="390" ht="15" hidden="1" customHeight="1">
      <c r="A390" s="144"/>
      <c r="B390" s="134">
        <v>107</v>
      </c>
      <c r="C390" s="135" t="str">
        <f t="shared" ca="1" si="56"/>
        <v>13.2</v>
      </c>
      <c r="D390" s="135" t="str">
        <f t="shared" ca="1" si="57"/>
        <v>na</v>
      </c>
      <c r="E390" s="135" t="s">
        <v>36</v>
      </c>
      <c r="F390" s="136" t="str">
        <f t="shared" ca="1" si="58"/>
        <v>https://elections.larochelle.fr/mentions-legales</v>
      </c>
      <c r="G390" s="135" t="str">
        <f t="shared" ca="1" si="59"/>
        <v>A</v>
      </c>
      <c r="H390" s="135" t="str">
        <f t="shared" ca="1" si="60"/>
        <v/>
      </c>
      <c r="I390" s="135" t="str">
        <f t="shared" ca="1" si="61"/>
        <v/>
      </c>
      <c r="J390" s="137" t="str">
        <f t="shared" ca="1" si="62"/>
        <v/>
      </c>
      <c r="K390" s="138" t="str">
        <f t="shared" ca="1" si="63"/>
        <v/>
      </c>
      <c r="L390" s="138"/>
      <c r="M390" s="138">
        <f t="shared" ca="1" si="64"/>
        <v>0</v>
      </c>
      <c r="N390" s="139" t="str">
        <f t="shared" ca="1" si="65"/>
        <v/>
      </c>
      <c r="O390" s="139"/>
      <c r="P390" s="140"/>
      <c r="Q390" s="140"/>
      <c r="R390" s="140"/>
      <c r="S390" s="140"/>
      <c r="T390" s="140"/>
      <c r="U390" s="141">
        <f t="shared" si="66"/>
        <v>0</v>
      </c>
    </row>
    <row r="391" ht="15" hidden="1" customHeight="1">
      <c r="A391" s="144"/>
      <c r="B391" s="134">
        <v>107</v>
      </c>
      <c r="C391" s="135" t="str">
        <f t="shared" ca="1" si="56"/>
        <v>13.2</v>
      </c>
      <c r="D391" s="135" t="str">
        <f t="shared" ca="1" si="57"/>
        <v>c</v>
      </c>
      <c r="E391" s="135" t="s">
        <v>39</v>
      </c>
      <c r="F391" s="136" t="str">
        <f t="shared" ca="1" si="58"/>
        <v>https://accessibilite.larochelle.fr/la-rochelle-elections/#conformity</v>
      </c>
      <c r="G391" s="135" t="str">
        <f t="shared" ca="1" si="59"/>
        <v>A</v>
      </c>
      <c r="H391" s="135" t="str">
        <f t="shared" ca="1" si="60"/>
        <v/>
      </c>
      <c r="I391" s="135" t="str">
        <f t="shared" ca="1" si="61"/>
        <v/>
      </c>
      <c r="J391" s="137" t="str">
        <f t="shared" ca="1" si="62"/>
        <v/>
      </c>
      <c r="K391" s="138" t="str">
        <f t="shared" ca="1" si="63"/>
        <v/>
      </c>
      <c r="L391" s="138"/>
      <c r="M391" s="138">
        <f t="shared" ca="1" si="64"/>
        <v>0</v>
      </c>
      <c r="N391" s="139" t="str">
        <f t="shared" ca="1" si="65"/>
        <v/>
      </c>
      <c r="O391" s="139"/>
      <c r="P391" s="140"/>
      <c r="Q391" s="140"/>
      <c r="R391" s="140"/>
      <c r="S391" s="140"/>
      <c r="T391" s="140"/>
      <c r="U391" s="141">
        <f t="shared" si="66"/>
        <v>0</v>
      </c>
    </row>
    <row r="392" ht="15" hidden="1" customHeight="1">
      <c r="A392" s="144"/>
      <c r="B392" s="134">
        <v>108</v>
      </c>
      <c r="C392" s="135" t="str">
        <f t="shared" ref="C392:C431" ca="1" si="67">IF(INDIRECT($E392&amp;"!B"&amp;$B392)=0,"",INDIRECT($E392&amp;"!B"&amp;$B392))</f>
        <v>13.3</v>
      </c>
      <c r="D392" s="135" t="str">
        <f t="shared" ref="D392:D431" ca="1" si="68">IF(INDIRECT($E392&amp;"!F"&amp;$B392)=0,"",INDIRECT($E392&amp;"!F"&amp;$B392))</f>
        <v>na</v>
      </c>
      <c r="E392" s="135" t="s">
        <v>30</v>
      </c>
      <c r="F392" s="136" t="str">
        <f t="shared" ref="F392:F431" ca="1" si="69">HYPERLINK(INDIRECT($E392&amp;"!C3"))</f>
        <v>https://elections.larochelle.fr/</v>
      </c>
      <c r="G392" s="135" t="str">
        <f t="shared" ref="G392:G431" ca="1" si="70">IF(INDIRECT($E392&amp;"!C"&amp;$B392)=0,"",INDIRECT($E392&amp;"!C"&amp;$B392))</f>
        <v>A</v>
      </c>
      <c r="H392" s="135" t="str">
        <f t="shared" ref="H392:H431" ca="1" si="71">IF(INDIRECT($E392&amp;"!D"&amp;$B392)=0,"",INDIRECT($E392&amp;"!D"&amp;$B392))</f>
        <v/>
      </c>
      <c r="I392" s="135" t="str">
        <f t="shared" ref="I392:I431" ca="1" si="72">IF(INDIRECT($E392&amp;"!H"&amp;$B392)=0,"",INDIRECT($E392&amp;"!H"&amp;$B392))</f>
        <v/>
      </c>
      <c r="J392" s="137" t="str">
        <f t="shared" ref="J392:J431" ca="1" si="73">IF(INDIRECT($E392&amp;"!I"&amp;$B392)=0,"",INDIRECT($E392&amp;"!I"&amp;$B392))</f>
        <v/>
      </c>
      <c r="K392" s="138" t="str">
        <f t="shared" ref="K392:K431" ca="1" si="74">IFERROR(VLOOKUP($J392,$W$1:$AA$4,(MATCH($I392,$X$5:$AA$5,0))+1,FALSE),"")</f>
        <v/>
      </c>
      <c r="L392" s="138"/>
      <c r="M392" s="138">
        <f t="shared" ref="M392:M431" ca="1" si="75">COUNTIFS($C$7:$C$431,$C392,$D$7:$D$431,"nc")</f>
        <v>0</v>
      </c>
      <c r="N392" s="139" t="str">
        <f t="shared" ref="N392:N431" ca="1" si="76">IF(INDIRECT($E392&amp;"!J"&amp;$B392)=0,"",INDIRECT($E392&amp;"!J"&amp;$B392))</f>
        <v/>
      </c>
      <c r="O392" s="139"/>
      <c r="P392" s="140"/>
      <c r="Q392" s="140"/>
      <c r="R392" s="140"/>
      <c r="S392" s="140"/>
      <c r="T392" s="140"/>
      <c r="U392" s="141">
        <f t="shared" ref="U392:U431" si="77">SUM($P392:$T392)</f>
        <v>0</v>
      </c>
    </row>
    <row r="393" ht="15" hidden="1" customHeight="1">
      <c r="A393" s="144"/>
      <c r="B393" s="134">
        <v>108</v>
      </c>
      <c r="C393" s="135" t="str">
        <f t="shared" ca="1" si="67"/>
        <v>13.3</v>
      </c>
      <c r="D393" s="135" t="str">
        <f t="shared" ca="1" si="68"/>
        <v>na</v>
      </c>
      <c r="E393" s="135" t="s">
        <v>33</v>
      </c>
      <c r="F393" s="136" t="str">
        <f t="shared" ca="1" si="69"/>
        <v>https://elections.larochelle.fr/resultats-2024-europeennes</v>
      </c>
      <c r="G393" s="135" t="str">
        <f t="shared" ca="1" si="70"/>
        <v>A</v>
      </c>
      <c r="H393" s="135" t="str">
        <f t="shared" ca="1" si="71"/>
        <v/>
      </c>
      <c r="I393" s="135" t="str">
        <f t="shared" ca="1" si="72"/>
        <v/>
      </c>
      <c r="J393" s="137" t="str">
        <f t="shared" ca="1" si="73"/>
        <v/>
      </c>
      <c r="K393" s="138" t="str">
        <f t="shared" ca="1" si="74"/>
        <v/>
      </c>
      <c r="L393" s="138"/>
      <c r="M393" s="138">
        <f t="shared" ca="1" si="75"/>
        <v>0</v>
      </c>
      <c r="N393" s="139" t="str">
        <f t="shared" ca="1" si="76"/>
        <v/>
      </c>
      <c r="O393" s="139"/>
      <c r="P393" s="140"/>
      <c r="Q393" s="140"/>
      <c r="R393" s="140"/>
      <c r="S393" s="140"/>
      <c r="T393" s="140"/>
      <c r="U393" s="141">
        <f t="shared" si="77"/>
        <v>0</v>
      </c>
    </row>
    <row r="394" ht="15" hidden="1" customHeight="1">
      <c r="A394" s="144"/>
      <c r="B394" s="134">
        <v>108</v>
      </c>
      <c r="C394" s="135" t="str">
        <f t="shared" ca="1" si="67"/>
        <v>13.3</v>
      </c>
      <c r="D394" s="135" t="str">
        <f t="shared" ca="1" si="68"/>
        <v>na</v>
      </c>
      <c r="E394" s="135" t="s">
        <v>36</v>
      </c>
      <c r="F394" s="136" t="str">
        <f t="shared" ca="1" si="69"/>
        <v>https://elections.larochelle.fr/mentions-legales</v>
      </c>
      <c r="G394" s="135" t="str">
        <f t="shared" ca="1" si="70"/>
        <v>A</v>
      </c>
      <c r="H394" s="135" t="str">
        <f t="shared" ca="1" si="71"/>
        <v/>
      </c>
      <c r="I394" s="135" t="str">
        <f t="shared" ca="1" si="72"/>
        <v/>
      </c>
      <c r="J394" s="137" t="str">
        <f t="shared" ca="1" si="73"/>
        <v/>
      </c>
      <c r="K394" s="138" t="str">
        <f t="shared" ca="1" si="74"/>
        <v/>
      </c>
      <c r="L394" s="138"/>
      <c r="M394" s="138">
        <f t="shared" ca="1" si="75"/>
        <v>0</v>
      </c>
      <c r="N394" s="139" t="str">
        <f t="shared" ca="1" si="76"/>
        <v/>
      </c>
      <c r="O394" s="139"/>
      <c r="P394" s="140"/>
      <c r="Q394" s="140"/>
      <c r="R394" s="140"/>
      <c r="S394" s="140"/>
      <c r="T394" s="140"/>
      <c r="U394" s="141">
        <f t="shared" si="77"/>
        <v>0</v>
      </c>
    </row>
    <row r="395" ht="15" hidden="1" customHeight="1">
      <c r="A395" s="144"/>
      <c r="B395" s="134">
        <v>108</v>
      </c>
      <c r="C395" s="135" t="str">
        <f t="shared" ca="1" si="67"/>
        <v>13.3</v>
      </c>
      <c r="D395" s="135" t="str">
        <f t="shared" ca="1" si="68"/>
        <v>c</v>
      </c>
      <c r="E395" s="135" t="s">
        <v>39</v>
      </c>
      <c r="F395" s="136" t="str">
        <f t="shared" ca="1" si="69"/>
        <v>https://accessibilite.larochelle.fr/la-rochelle-elections/#conformity</v>
      </c>
      <c r="G395" s="135" t="str">
        <f t="shared" ca="1" si="70"/>
        <v>A</v>
      </c>
      <c r="H395" s="135" t="str">
        <f t="shared" ca="1" si="71"/>
        <v/>
      </c>
      <c r="I395" s="135" t="str">
        <f t="shared" ca="1" si="72"/>
        <v/>
      </c>
      <c r="J395" s="137" t="str">
        <f t="shared" ca="1" si="73"/>
        <v/>
      </c>
      <c r="K395" s="138" t="str">
        <f t="shared" ca="1" si="74"/>
        <v/>
      </c>
      <c r="L395" s="138"/>
      <c r="M395" s="138">
        <f t="shared" ca="1" si="75"/>
        <v>0</v>
      </c>
      <c r="N395" s="139" t="str">
        <f t="shared" ca="1" si="76"/>
        <v/>
      </c>
      <c r="O395" s="139"/>
      <c r="P395" s="140"/>
      <c r="Q395" s="140"/>
      <c r="R395" s="140"/>
      <c r="S395" s="140"/>
      <c r="T395" s="140"/>
      <c r="U395" s="141">
        <f t="shared" si="77"/>
        <v>0</v>
      </c>
    </row>
    <row r="396" ht="15" hidden="1" customHeight="1">
      <c r="A396" s="144"/>
      <c r="B396" s="134">
        <v>109</v>
      </c>
      <c r="C396" s="135" t="str">
        <f t="shared" ca="1" si="67"/>
        <v>13.4</v>
      </c>
      <c r="D396" s="135" t="str">
        <f t="shared" ca="1" si="68"/>
        <v>na</v>
      </c>
      <c r="E396" s="135" t="s">
        <v>30</v>
      </c>
      <c r="F396" s="136" t="str">
        <f t="shared" ca="1" si="69"/>
        <v>https://elections.larochelle.fr/</v>
      </c>
      <c r="G396" s="135" t="str">
        <f t="shared" ca="1" si="70"/>
        <v>A</v>
      </c>
      <c r="H396" s="135" t="str">
        <f t="shared" ca="1" si="71"/>
        <v/>
      </c>
      <c r="I396" s="135" t="str">
        <f t="shared" ca="1" si="72"/>
        <v/>
      </c>
      <c r="J396" s="137" t="str">
        <f t="shared" ca="1" si="73"/>
        <v/>
      </c>
      <c r="K396" s="138" t="str">
        <f t="shared" ca="1" si="74"/>
        <v/>
      </c>
      <c r="L396" s="138"/>
      <c r="M396" s="138">
        <f t="shared" ca="1" si="75"/>
        <v>0</v>
      </c>
      <c r="N396" s="139" t="str">
        <f t="shared" ca="1" si="76"/>
        <v/>
      </c>
      <c r="O396" s="139"/>
      <c r="P396" s="140"/>
      <c r="Q396" s="140"/>
      <c r="R396" s="140"/>
      <c r="S396" s="140"/>
      <c r="T396" s="140"/>
      <c r="U396" s="141">
        <f t="shared" si="77"/>
        <v>0</v>
      </c>
    </row>
    <row r="397" ht="15" hidden="1" customHeight="1">
      <c r="A397" s="144"/>
      <c r="B397" s="134">
        <v>109</v>
      </c>
      <c r="C397" s="135" t="str">
        <f t="shared" ca="1" si="67"/>
        <v>13.4</v>
      </c>
      <c r="D397" s="135" t="str">
        <f t="shared" ca="1" si="68"/>
        <v>na</v>
      </c>
      <c r="E397" s="135" t="s">
        <v>33</v>
      </c>
      <c r="F397" s="136" t="str">
        <f t="shared" ca="1" si="69"/>
        <v>https://elections.larochelle.fr/resultats-2024-europeennes</v>
      </c>
      <c r="G397" s="135" t="str">
        <f t="shared" ca="1" si="70"/>
        <v>A</v>
      </c>
      <c r="H397" s="135" t="str">
        <f t="shared" ca="1" si="71"/>
        <v/>
      </c>
      <c r="I397" s="135" t="str">
        <f t="shared" ca="1" si="72"/>
        <v/>
      </c>
      <c r="J397" s="137" t="str">
        <f t="shared" ca="1" si="73"/>
        <v/>
      </c>
      <c r="K397" s="138" t="str">
        <f t="shared" ca="1" si="74"/>
        <v/>
      </c>
      <c r="L397" s="138"/>
      <c r="M397" s="138">
        <f t="shared" ca="1" si="75"/>
        <v>0</v>
      </c>
      <c r="N397" s="139" t="str">
        <f t="shared" ca="1" si="76"/>
        <v/>
      </c>
      <c r="O397" s="139"/>
      <c r="P397" s="140"/>
      <c r="Q397" s="140"/>
      <c r="R397" s="140"/>
      <c r="S397" s="140"/>
      <c r="T397" s="140"/>
      <c r="U397" s="141">
        <f t="shared" si="77"/>
        <v>0</v>
      </c>
    </row>
    <row r="398" ht="15" hidden="1" customHeight="1">
      <c r="A398" s="144"/>
      <c r="B398" s="134">
        <v>109</v>
      </c>
      <c r="C398" s="135" t="str">
        <f t="shared" ca="1" si="67"/>
        <v>13.4</v>
      </c>
      <c r="D398" s="135" t="str">
        <f t="shared" ca="1" si="68"/>
        <v>na</v>
      </c>
      <c r="E398" s="135" t="s">
        <v>36</v>
      </c>
      <c r="F398" s="136" t="str">
        <f t="shared" ca="1" si="69"/>
        <v>https://elections.larochelle.fr/mentions-legales</v>
      </c>
      <c r="G398" s="135" t="str">
        <f t="shared" ca="1" si="70"/>
        <v>A</v>
      </c>
      <c r="H398" s="135" t="str">
        <f t="shared" ca="1" si="71"/>
        <v/>
      </c>
      <c r="I398" s="135" t="str">
        <f t="shared" ca="1" si="72"/>
        <v/>
      </c>
      <c r="J398" s="137" t="str">
        <f t="shared" ca="1" si="73"/>
        <v/>
      </c>
      <c r="K398" s="138" t="str">
        <f t="shared" ca="1" si="74"/>
        <v/>
      </c>
      <c r="L398" s="138"/>
      <c r="M398" s="138">
        <f t="shared" ca="1" si="75"/>
        <v>0</v>
      </c>
      <c r="N398" s="139" t="str">
        <f t="shared" ca="1" si="76"/>
        <v/>
      </c>
      <c r="O398" s="139"/>
      <c r="P398" s="140"/>
      <c r="Q398" s="140"/>
      <c r="R398" s="140"/>
      <c r="S398" s="140"/>
      <c r="T398" s="140"/>
      <c r="U398" s="141">
        <f t="shared" si="77"/>
        <v>0</v>
      </c>
    </row>
    <row r="399" ht="15" hidden="1" customHeight="1">
      <c r="A399" s="144"/>
      <c r="B399" s="134">
        <v>109</v>
      </c>
      <c r="C399" s="135" t="str">
        <f t="shared" ca="1" si="67"/>
        <v>13.4</v>
      </c>
      <c r="D399" s="135" t="str">
        <f t="shared" ca="1" si="68"/>
        <v>c</v>
      </c>
      <c r="E399" s="135" t="s">
        <v>39</v>
      </c>
      <c r="F399" s="136" t="str">
        <f t="shared" ca="1" si="69"/>
        <v>https://accessibilite.larochelle.fr/la-rochelle-elections/#conformity</v>
      </c>
      <c r="G399" s="135" t="str">
        <f t="shared" ca="1" si="70"/>
        <v>A</v>
      </c>
      <c r="H399" s="135" t="str">
        <f t="shared" ca="1" si="71"/>
        <v/>
      </c>
      <c r="I399" s="135" t="str">
        <f t="shared" ca="1" si="72"/>
        <v/>
      </c>
      <c r="J399" s="137" t="str">
        <f t="shared" ca="1" si="73"/>
        <v/>
      </c>
      <c r="K399" s="138" t="str">
        <f t="shared" ca="1" si="74"/>
        <v/>
      </c>
      <c r="L399" s="138"/>
      <c r="M399" s="138">
        <f t="shared" ca="1" si="75"/>
        <v>0</v>
      </c>
      <c r="N399" s="139" t="str">
        <f t="shared" ca="1" si="76"/>
        <v/>
      </c>
      <c r="O399" s="139"/>
      <c r="P399" s="140"/>
      <c r="Q399" s="140"/>
      <c r="R399" s="140"/>
      <c r="S399" s="140"/>
      <c r="T399" s="140"/>
      <c r="U399" s="141">
        <f t="shared" si="77"/>
        <v>0</v>
      </c>
    </row>
    <row r="400" ht="15" hidden="1" customHeight="1">
      <c r="A400" s="144"/>
      <c r="B400" s="134">
        <v>110</v>
      </c>
      <c r="C400" s="135" t="str">
        <f t="shared" ca="1" si="67"/>
        <v>13.5</v>
      </c>
      <c r="D400" s="135" t="str">
        <f t="shared" ca="1" si="68"/>
        <v>na</v>
      </c>
      <c r="E400" s="135" t="s">
        <v>30</v>
      </c>
      <c r="F400" s="136" t="str">
        <f t="shared" ca="1" si="69"/>
        <v>https://elections.larochelle.fr/</v>
      </c>
      <c r="G400" s="135" t="str">
        <f t="shared" ca="1" si="70"/>
        <v>A</v>
      </c>
      <c r="H400" s="135" t="str">
        <f t="shared" ca="1" si="71"/>
        <v/>
      </c>
      <c r="I400" s="135" t="str">
        <f t="shared" ca="1" si="72"/>
        <v/>
      </c>
      <c r="J400" s="137" t="str">
        <f t="shared" ca="1" si="73"/>
        <v/>
      </c>
      <c r="K400" s="138" t="str">
        <f t="shared" ca="1" si="74"/>
        <v/>
      </c>
      <c r="L400" s="138"/>
      <c r="M400" s="138">
        <f t="shared" ca="1" si="75"/>
        <v>0</v>
      </c>
      <c r="N400" s="139" t="str">
        <f t="shared" ca="1" si="76"/>
        <v/>
      </c>
      <c r="O400" s="139"/>
      <c r="P400" s="140"/>
      <c r="Q400" s="140"/>
      <c r="R400" s="140"/>
      <c r="S400" s="140"/>
      <c r="T400" s="140"/>
      <c r="U400" s="141">
        <f t="shared" si="77"/>
        <v>0</v>
      </c>
    </row>
    <row r="401" ht="15" hidden="1" customHeight="1">
      <c r="A401" s="144"/>
      <c r="B401" s="134">
        <v>110</v>
      </c>
      <c r="C401" s="135" t="str">
        <f t="shared" ca="1" si="67"/>
        <v>13.5</v>
      </c>
      <c r="D401" s="135" t="str">
        <f t="shared" ca="1" si="68"/>
        <v>na</v>
      </c>
      <c r="E401" s="135" t="s">
        <v>33</v>
      </c>
      <c r="F401" s="136" t="str">
        <f t="shared" ca="1" si="69"/>
        <v>https://elections.larochelle.fr/resultats-2024-europeennes</v>
      </c>
      <c r="G401" s="135" t="str">
        <f t="shared" ca="1" si="70"/>
        <v>A</v>
      </c>
      <c r="H401" s="135" t="str">
        <f t="shared" ca="1" si="71"/>
        <v/>
      </c>
      <c r="I401" s="135" t="str">
        <f t="shared" ca="1" si="72"/>
        <v/>
      </c>
      <c r="J401" s="137" t="str">
        <f t="shared" ca="1" si="73"/>
        <v/>
      </c>
      <c r="K401" s="138" t="str">
        <f t="shared" ca="1" si="74"/>
        <v/>
      </c>
      <c r="L401" s="138"/>
      <c r="M401" s="138">
        <f t="shared" ca="1" si="75"/>
        <v>0</v>
      </c>
      <c r="N401" s="139" t="str">
        <f t="shared" ca="1" si="76"/>
        <v/>
      </c>
      <c r="O401" s="139"/>
      <c r="P401" s="140"/>
      <c r="Q401" s="140"/>
      <c r="R401" s="140"/>
      <c r="S401" s="140"/>
      <c r="T401" s="140"/>
      <c r="U401" s="141">
        <f t="shared" si="77"/>
        <v>0</v>
      </c>
    </row>
    <row r="402" ht="15" hidden="1" customHeight="1">
      <c r="A402" s="144"/>
      <c r="B402" s="134">
        <v>110</v>
      </c>
      <c r="C402" s="135" t="str">
        <f t="shared" ca="1" si="67"/>
        <v>13.5</v>
      </c>
      <c r="D402" s="135" t="str">
        <f t="shared" ca="1" si="68"/>
        <v>na</v>
      </c>
      <c r="E402" s="135" t="s">
        <v>36</v>
      </c>
      <c r="F402" s="136" t="str">
        <f t="shared" ca="1" si="69"/>
        <v>https://elections.larochelle.fr/mentions-legales</v>
      </c>
      <c r="G402" s="135" t="str">
        <f t="shared" ca="1" si="70"/>
        <v>A</v>
      </c>
      <c r="H402" s="135" t="str">
        <f t="shared" ca="1" si="71"/>
        <v/>
      </c>
      <c r="I402" s="135" t="str">
        <f t="shared" ca="1" si="72"/>
        <v/>
      </c>
      <c r="J402" s="137" t="str">
        <f t="shared" ca="1" si="73"/>
        <v/>
      </c>
      <c r="K402" s="138" t="str">
        <f t="shared" ca="1" si="74"/>
        <v/>
      </c>
      <c r="L402" s="138"/>
      <c r="M402" s="138">
        <f t="shared" ca="1" si="75"/>
        <v>0</v>
      </c>
      <c r="N402" s="139" t="str">
        <f t="shared" ca="1" si="76"/>
        <v/>
      </c>
      <c r="O402" s="139"/>
      <c r="P402" s="140"/>
      <c r="Q402" s="140"/>
      <c r="R402" s="140"/>
      <c r="S402" s="140"/>
      <c r="T402" s="140"/>
      <c r="U402" s="141">
        <f t="shared" si="77"/>
        <v>0</v>
      </c>
    </row>
    <row r="403" ht="15" hidden="1" customHeight="1">
      <c r="A403" s="144"/>
      <c r="B403" s="134">
        <v>110</v>
      </c>
      <c r="C403" s="135" t="str">
        <f t="shared" ca="1" si="67"/>
        <v>13.5</v>
      </c>
      <c r="D403" s="135" t="str">
        <f t="shared" ca="1" si="68"/>
        <v>na</v>
      </c>
      <c r="E403" s="135" t="s">
        <v>39</v>
      </c>
      <c r="F403" s="136" t="str">
        <f t="shared" ca="1" si="69"/>
        <v>https://accessibilite.larochelle.fr/la-rochelle-elections/#conformity</v>
      </c>
      <c r="G403" s="135" t="str">
        <f t="shared" ca="1" si="70"/>
        <v>A</v>
      </c>
      <c r="H403" s="135" t="str">
        <f t="shared" ca="1" si="71"/>
        <v/>
      </c>
      <c r="I403" s="135" t="str">
        <f t="shared" ca="1" si="72"/>
        <v/>
      </c>
      <c r="J403" s="137" t="str">
        <f t="shared" ca="1" si="73"/>
        <v/>
      </c>
      <c r="K403" s="138" t="str">
        <f t="shared" ca="1" si="74"/>
        <v/>
      </c>
      <c r="L403" s="138"/>
      <c r="M403" s="138">
        <f t="shared" ca="1" si="75"/>
        <v>0</v>
      </c>
      <c r="N403" s="139" t="str">
        <f t="shared" ca="1" si="76"/>
        <v/>
      </c>
      <c r="O403" s="139"/>
      <c r="P403" s="140"/>
      <c r="Q403" s="140"/>
      <c r="R403" s="140"/>
      <c r="S403" s="140"/>
      <c r="T403" s="140"/>
      <c r="U403" s="141">
        <f t="shared" si="77"/>
        <v>0</v>
      </c>
    </row>
    <row r="404" ht="15" hidden="1" customHeight="1">
      <c r="A404" s="144"/>
      <c r="B404" s="134">
        <v>111</v>
      </c>
      <c r="C404" s="135" t="str">
        <f t="shared" ca="1" si="67"/>
        <v>13.6</v>
      </c>
      <c r="D404" s="135" t="str">
        <f t="shared" ca="1" si="68"/>
        <v>na</v>
      </c>
      <c r="E404" s="135" t="s">
        <v>30</v>
      </c>
      <c r="F404" s="136" t="str">
        <f t="shared" ca="1" si="69"/>
        <v>https://elections.larochelle.fr/</v>
      </c>
      <c r="G404" s="135" t="str">
        <f t="shared" ca="1" si="70"/>
        <v>A</v>
      </c>
      <c r="H404" s="135" t="str">
        <f t="shared" ca="1" si="71"/>
        <v/>
      </c>
      <c r="I404" s="135" t="str">
        <f t="shared" ca="1" si="72"/>
        <v/>
      </c>
      <c r="J404" s="137" t="str">
        <f t="shared" ca="1" si="73"/>
        <v/>
      </c>
      <c r="K404" s="138" t="str">
        <f t="shared" ca="1" si="74"/>
        <v/>
      </c>
      <c r="L404" s="138"/>
      <c r="M404" s="138">
        <f t="shared" ca="1" si="75"/>
        <v>0</v>
      </c>
      <c r="N404" s="139" t="str">
        <f t="shared" ca="1" si="76"/>
        <v/>
      </c>
      <c r="O404" s="139"/>
      <c r="P404" s="140"/>
      <c r="Q404" s="140"/>
      <c r="R404" s="140"/>
      <c r="S404" s="140"/>
      <c r="T404" s="140"/>
      <c r="U404" s="141">
        <f t="shared" si="77"/>
        <v>0</v>
      </c>
    </row>
    <row r="405" ht="15" hidden="1" customHeight="1">
      <c r="A405" s="144"/>
      <c r="B405" s="134">
        <v>111</v>
      </c>
      <c r="C405" s="135" t="str">
        <f t="shared" ca="1" si="67"/>
        <v>13.6</v>
      </c>
      <c r="D405" s="135" t="str">
        <f t="shared" ca="1" si="68"/>
        <v>na</v>
      </c>
      <c r="E405" s="135" t="s">
        <v>33</v>
      </c>
      <c r="F405" s="136" t="str">
        <f t="shared" ca="1" si="69"/>
        <v>https://elections.larochelle.fr/resultats-2024-europeennes</v>
      </c>
      <c r="G405" s="135" t="str">
        <f t="shared" ca="1" si="70"/>
        <v>A</v>
      </c>
      <c r="H405" s="135" t="str">
        <f t="shared" ca="1" si="71"/>
        <v/>
      </c>
      <c r="I405" s="135" t="str">
        <f t="shared" ca="1" si="72"/>
        <v/>
      </c>
      <c r="J405" s="137" t="str">
        <f t="shared" ca="1" si="73"/>
        <v/>
      </c>
      <c r="K405" s="138" t="str">
        <f t="shared" ca="1" si="74"/>
        <v/>
      </c>
      <c r="L405" s="138"/>
      <c r="M405" s="138">
        <f t="shared" ca="1" si="75"/>
        <v>0</v>
      </c>
      <c r="N405" s="139" t="str">
        <f t="shared" ca="1" si="76"/>
        <v/>
      </c>
      <c r="O405" s="139"/>
      <c r="P405" s="140"/>
      <c r="Q405" s="140"/>
      <c r="R405" s="140"/>
      <c r="S405" s="140"/>
      <c r="T405" s="140"/>
      <c r="U405" s="141">
        <f t="shared" si="77"/>
        <v>0</v>
      </c>
    </row>
    <row r="406" ht="15" hidden="1" customHeight="1">
      <c r="A406" s="144"/>
      <c r="B406" s="134">
        <v>111</v>
      </c>
      <c r="C406" s="135" t="str">
        <f t="shared" ca="1" si="67"/>
        <v>13.6</v>
      </c>
      <c r="D406" s="135" t="str">
        <f t="shared" ca="1" si="68"/>
        <v>na</v>
      </c>
      <c r="E406" s="135" t="s">
        <v>36</v>
      </c>
      <c r="F406" s="136" t="str">
        <f t="shared" ca="1" si="69"/>
        <v>https://elections.larochelle.fr/mentions-legales</v>
      </c>
      <c r="G406" s="135" t="str">
        <f t="shared" ca="1" si="70"/>
        <v>A</v>
      </c>
      <c r="H406" s="135" t="str">
        <f t="shared" ca="1" si="71"/>
        <v/>
      </c>
      <c r="I406" s="135" t="str">
        <f t="shared" ca="1" si="72"/>
        <v/>
      </c>
      <c r="J406" s="137" t="str">
        <f t="shared" ca="1" si="73"/>
        <v/>
      </c>
      <c r="K406" s="138" t="str">
        <f t="shared" ca="1" si="74"/>
        <v/>
      </c>
      <c r="L406" s="138"/>
      <c r="M406" s="138">
        <f t="shared" ca="1" si="75"/>
        <v>0</v>
      </c>
      <c r="N406" s="139" t="str">
        <f t="shared" ca="1" si="76"/>
        <v/>
      </c>
      <c r="O406" s="139"/>
      <c r="P406" s="140"/>
      <c r="Q406" s="140"/>
      <c r="R406" s="140"/>
      <c r="S406" s="140"/>
      <c r="T406" s="140"/>
      <c r="U406" s="141">
        <f t="shared" si="77"/>
        <v>0</v>
      </c>
    </row>
    <row r="407" ht="15" hidden="1" customHeight="1">
      <c r="A407" s="144"/>
      <c r="B407" s="134">
        <v>111</v>
      </c>
      <c r="C407" s="135" t="str">
        <f t="shared" ca="1" si="67"/>
        <v>13.6</v>
      </c>
      <c r="D407" s="135" t="str">
        <f t="shared" ca="1" si="68"/>
        <v>na</v>
      </c>
      <c r="E407" s="135" t="s">
        <v>39</v>
      </c>
      <c r="F407" s="136" t="str">
        <f t="shared" ca="1" si="69"/>
        <v>https://accessibilite.larochelle.fr/la-rochelle-elections/#conformity</v>
      </c>
      <c r="G407" s="135" t="str">
        <f t="shared" ca="1" si="70"/>
        <v>A</v>
      </c>
      <c r="H407" s="135" t="str">
        <f t="shared" ca="1" si="71"/>
        <v/>
      </c>
      <c r="I407" s="135" t="str">
        <f t="shared" ca="1" si="72"/>
        <v/>
      </c>
      <c r="J407" s="137" t="str">
        <f t="shared" ca="1" si="73"/>
        <v/>
      </c>
      <c r="K407" s="138" t="str">
        <f t="shared" ca="1" si="74"/>
        <v/>
      </c>
      <c r="L407" s="138"/>
      <c r="M407" s="138">
        <f t="shared" ca="1" si="75"/>
        <v>0</v>
      </c>
      <c r="N407" s="139" t="str">
        <f t="shared" ca="1" si="76"/>
        <v/>
      </c>
      <c r="O407" s="139"/>
      <c r="P407" s="140"/>
      <c r="Q407" s="140"/>
      <c r="R407" s="140"/>
      <c r="S407" s="140"/>
      <c r="T407" s="140"/>
      <c r="U407" s="141">
        <f t="shared" si="77"/>
        <v>0</v>
      </c>
    </row>
    <row r="408" ht="15" hidden="1" customHeight="1">
      <c r="A408" s="144"/>
      <c r="B408" s="134">
        <v>112</v>
      </c>
      <c r="C408" s="135" t="str">
        <f t="shared" ca="1" si="67"/>
        <v>13.7</v>
      </c>
      <c r="D408" s="135" t="str">
        <f t="shared" ca="1" si="68"/>
        <v>na</v>
      </c>
      <c r="E408" s="135" t="s">
        <v>30</v>
      </c>
      <c r="F408" s="136" t="str">
        <f t="shared" ca="1" si="69"/>
        <v>https://elections.larochelle.fr/</v>
      </c>
      <c r="G408" s="135" t="str">
        <f t="shared" ca="1" si="70"/>
        <v>A</v>
      </c>
      <c r="H408" s="135" t="str">
        <f t="shared" ca="1" si="71"/>
        <v/>
      </c>
      <c r="I408" s="135" t="str">
        <f t="shared" ca="1" si="72"/>
        <v/>
      </c>
      <c r="J408" s="137" t="str">
        <f t="shared" ca="1" si="73"/>
        <v/>
      </c>
      <c r="K408" s="138" t="str">
        <f t="shared" ca="1" si="74"/>
        <v/>
      </c>
      <c r="L408" s="138"/>
      <c r="M408" s="138">
        <f t="shared" ca="1" si="75"/>
        <v>0</v>
      </c>
      <c r="N408" s="139" t="str">
        <f t="shared" ca="1" si="76"/>
        <v/>
      </c>
      <c r="O408" s="139"/>
      <c r="P408" s="140"/>
      <c r="Q408" s="140"/>
      <c r="R408" s="140"/>
      <c r="S408" s="140"/>
      <c r="T408" s="140"/>
      <c r="U408" s="141">
        <f t="shared" si="77"/>
        <v>0</v>
      </c>
    </row>
    <row r="409" ht="15" hidden="1" customHeight="1">
      <c r="A409" s="144"/>
      <c r="B409" s="134">
        <v>112</v>
      </c>
      <c r="C409" s="135" t="str">
        <f t="shared" ca="1" si="67"/>
        <v>13.7</v>
      </c>
      <c r="D409" s="135" t="str">
        <f t="shared" ca="1" si="68"/>
        <v>na</v>
      </c>
      <c r="E409" s="135" t="s">
        <v>33</v>
      </c>
      <c r="F409" s="136" t="str">
        <f t="shared" ca="1" si="69"/>
        <v>https://elections.larochelle.fr/resultats-2024-europeennes</v>
      </c>
      <c r="G409" s="135" t="str">
        <f t="shared" ca="1" si="70"/>
        <v>A</v>
      </c>
      <c r="H409" s="135" t="str">
        <f t="shared" ca="1" si="71"/>
        <v/>
      </c>
      <c r="I409" s="135" t="str">
        <f t="shared" ca="1" si="72"/>
        <v/>
      </c>
      <c r="J409" s="137" t="str">
        <f t="shared" ca="1" si="73"/>
        <v/>
      </c>
      <c r="K409" s="138" t="str">
        <f t="shared" ca="1" si="74"/>
        <v/>
      </c>
      <c r="L409" s="138"/>
      <c r="M409" s="138">
        <f t="shared" ca="1" si="75"/>
        <v>0</v>
      </c>
      <c r="N409" s="139" t="str">
        <f t="shared" ca="1" si="76"/>
        <v/>
      </c>
      <c r="O409" s="139"/>
      <c r="P409" s="140"/>
      <c r="Q409" s="140"/>
      <c r="R409" s="140"/>
      <c r="S409" s="140"/>
      <c r="T409" s="140"/>
      <c r="U409" s="141">
        <f t="shared" si="77"/>
        <v>0</v>
      </c>
    </row>
    <row r="410" ht="15" hidden="1" customHeight="1">
      <c r="A410" s="144"/>
      <c r="B410" s="134">
        <v>112</v>
      </c>
      <c r="C410" s="135" t="str">
        <f t="shared" ca="1" si="67"/>
        <v>13.7</v>
      </c>
      <c r="D410" s="135" t="str">
        <f t="shared" ca="1" si="68"/>
        <v>na</v>
      </c>
      <c r="E410" s="135" t="s">
        <v>36</v>
      </c>
      <c r="F410" s="136" t="str">
        <f t="shared" ca="1" si="69"/>
        <v>https://elections.larochelle.fr/mentions-legales</v>
      </c>
      <c r="G410" s="135" t="str">
        <f t="shared" ca="1" si="70"/>
        <v>A</v>
      </c>
      <c r="H410" s="135" t="str">
        <f t="shared" ca="1" si="71"/>
        <v/>
      </c>
      <c r="I410" s="135" t="str">
        <f t="shared" ca="1" si="72"/>
        <v/>
      </c>
      <c r="J410" s="137" t="str">
        <f t="shared" ca="1" si="73"/>
        <v/>
      </c>
      <c r="K410" s="138" t="str">
        <f t="shared" ca="1" si="74"/>
        <v/>
      </c>
      <c r="L410" s="138"/>
      <c r="M410" s="138">
        <f t="shared" ca="1" si="75"/>
        <v>0</v>
      </c>
      <c r="N410" s="139" t="str">
        <f t="shared" ca="1" si="76"/>
        <v/>
      </c>
      <c r="O410" s="139"/>
      <c r="P410" s="140"/>
      <c r="Q410" s="140"/>
      <c r="R410" s="140"/>
      <c r="S410" s="140"/>
      <c r="T410" s="140"/>
      <c r="U410" s="141">
        <f t="shared" si="77"/>
        <v>0</v>
      </c>
    </row>
    <row r="411" ht="15" hidden="1" customHeight="1">
      <c r="A411" s="144"/>
      <c r="B411" s="134">
        <v>112</v>
      </c>
      <c r="C411" s="135" t="str">
        <f t="shared" ca="1" si="67"/>
        <v>13.7</v>
      </c>
      <c r="D411" s="135" t="str">
        <f t="shared" ca="1" si="68"/>
        <v>na</v>
      </c>
      <c r="E411" s="135" t="s">
        <v>39</v>
      </c>
      <c r="F411" s="136" t="str">
        <f t="shared" ca="1" si="69"/>
        <v>https://accessibilite.larochelle.fr/la-rochelle-elections/#conformity</v>
      </c>
      <c r="G411" s="135" t="str">
        <f t="shared" ca="1" si="70"/>
        <v>A</v>
      </c>
      <c r="H411" s="135" t="str">
        <f t="shared" ca="1" si="71"/>
        <v/>
      </c>
      <c r="I411" s="135" t="str">
        <f t="shared" ca="1" si="72"/>
        <v/>
      </c>
      <c r="J411" s="137" t="str">
        <f t="shared" ca="1" si="73"/>
        <v/>
      </c>
      <c r="K411" s="138" t="str">
        <f t="shared" ca="1" si="74"/>
        <v/>
      </c>
      <c r="L411" s="138"/>
      <c r="M411" s="138">
        <f t="shared" ca="1" si="75"/>
        <v>0</v>
      </c>
      <c r="N411" s="139" t="str">
        <f t="shared" ca="1" si="76"/>
        <v/>
      </c>
      <c r="O411" s="139"/>
      <c r="P411" s="140"/>
      <c r="Q411" s="140"/>
      <c r="R411" s="140"/>
      <c r="S411" s="140"/>
      <c r="T411" s="140"/>
      <c r="U411" s="141">
        <f t="shared" si="77"/>
        <v>0</v>
      </c>
    </row>
    <row r="412" ht="15" hidden="1" customHeight="1">
      <c r="A412" s="144"/>
      <c r="B412" s="134">
        <v>113</v>
      </c>
      <c r="C412" s="135" t="str">
        <f t="shared" ca="1" si="67"/>
        <v>13.8</v>
      </c>
      <c r="D412" s="135" t="str">
        <f t="shared" ca="1" si="68"/>
        <v>na</v>
      </c>
      <c r="E412" s="135" t="s">
        <v>30</v>
      </c>
      <c r="F412" s="136" t="str">
        <f t="shared" ca="1" si="69"/>
        <v>https://elections.larochelle.fr/</v>
      </c>
      <c r="G412" s="135" t="str">
        <f t="shared" ca="1" si="70"/>
        <v>A</v>
      </c>
      <c r="H412" s="135" t="str">
        <f t="shared" ca="1" si="71"/>
        <v/>
      </c>
      <c r="I412" s="135" t="str">
        <f t="shared" ca="1" si="72"/>
        <v/>
      </c>
      <c r="J412" s="137" t="str">
        <f t="shared" ca="1" si="73"/>
        <v/>
      </c>
      <c r="K412" s="138" t="str">
        <f t="shared" ca="1" si="74"/>
        <v/>
      </c>
      <c r="L412" s="138"/>
      <c r="M412" s="138">
        <f t="shared" ca="1" si="75"/>
        <v>0</v>
      </c>
      <c r="N412" s="139" t="str">
        <f t="shared" ca="1" si="76"/>
        <v/>
      </c>
      <c r="O412" s="139"/>
      <c r="P412" s="140"/>
      <c r="Q412" s="140"/>
      <c r="R412" s="140"/>
      <c r="S412" s="140"/>
      <c r="T412" s="140"/>
      <c r="U412" s="141">
        <f t="shared" si="77"/>
        <v>0</v>
      </c>
    </row>
    <row r="413" ht="15" hidden="1" customHeight="1">
      <c r="A413" s="144"/>
      <c r="B413" s="134">
        <v>113</v>
      </c>
      <c r="C413" s="135" t="str">
        <f t="shared" ca="1" si="67"/>
        <v>13.8</v>
      </c>
      <c r="D413" s="135" t="str">
        <f t="shared" ca="1" si="68"/>
        <v>na</v>
      </c>
      <c r="E413" s="135" t="s">
        <v>33</v>
      </c>
      <c r="F413" s="136" t="str">
        <f t="shared" ca="1" si="69"/>
        <v>https://elections.larochelle.fr/resultats-2024-europeennes</v>
      </c>
      <c r="G413" s="135" t="str">
        <f t="shared" ca="1" si="70"/>
        <v>A</v>
      </c>
      <c r="H413" s="135" t="str">
        <f t="shared" ca="1" si="71"/>
        <v/>
      </c>
      <c r="I413" s="135" t="str">
        <f t="shared" ca="1" si="72"/>
        <v/>
      </c>
      <c r="J413" s="137" t="str">
        <f t="shared" ca="1" si="73"/>
        <v/>
      </c>
      <c r="K413" s="138" t="str">
        <f t="shared" ca="1" si="74"/>
        <v/>
      </c>
      <c r="L413" s="138"/>
      <c r="M413" s="138">
        <f t="shared" ca="1" si="75"/>
        <v>0</v>
      </c>
      <c r="N413" s="139" t="str">
        <f t="shared" ca="1" si="76"/>
        <v/>
      </c>
      <c r="O413" s="139"/>
      <c r="P413" s="140"/>
      <c r="Q413" s="140"/>
      <c r="R413" s="140"/>
      <c r="S413" s="140"/>
      <c r="T413" s="140"/>
      <c r="U413" s="141">
        <f t="shared" si="77"/>
        <v>0</v>
      </c>
    </row>
    <row r="414" ht="15" hidden="1" customHeight="1">
      <c r="A414" s="144"/>
      <c r="B414" s="134">
        <v>113</v>
      </c>
      <c r="C414" s="135" t="str">
        <f t="shared" ca="1" si="67"/>
        <v>13.8</v>
      </c>
      <c r="D414" s="135" t="str">
        <f t="shared" ca="1" si="68"/>
        <v>na</v>
      </c>
      <c r="E414" s="135" t="s">
        <v>36</v>
      </c>
      <c r="F414" s="136" t="str">
        <f t="shared" ca="1" si="69"/>
        <v>https://elections.larochelle.fr/mentions-legales</v>
      </c>
      <c r="G414" s="135" t="str">
        <f t="shared" ca="1" si="70"/>
        <v>A</v>
      </c>
      <c r="H414" s="135" t="str">
        <f t="shared" ca="1" si="71"/>
        <v/>
      </c>
      <c r="I414" s="135" t="str">
        <f t="shared" ca="1" si="72"/>
        <v/>
      </c>
      <c r="J414" s="137" t="str">
        <f t="shared" ca="1" si="73"/>
        <v/>
      </c>
      <c r="K414" s="138" t="str">
        <f t="shared" ca="1" si="74"/>
        <v/>
      </c>
      <c r="L414" s="138"/>
      <c r="M414" s="138">
        <f t="shared" ca="1" si="75"/>
        <v>0</v>
      </c>
      <c r="N414" s="139" t="str">
        <f t="shared" ca="1" si="76"/>
        <v/>
      </c>
      <c r="O414" s="139"/>
      <c r="P414" s="140"/>
      <c r="Q414" s="140"/>
      <c r="R414" s="140"/>
      <c r="S414" s="140"/>
      <c r="T414" s="140"/>
      <c r="U414" s="141">
        <f t="shared" si="77"/>
        <v>0</v>
      </c>
    </row>
    <row r="415" ht="15" hidden="1" customHeight="1">
      <c r="A415" s="144"/>
      <c r="B415" s="134">
        <v>113</v>
      </c>
      <c r="C415" s="135" t="str">
        <f t="shared" ca="1" si="67"/>
        <v>13.8</v>
      </c>
      <c r="D415" s="135" t="str">
        <f t="shared" ca="1" si="68"/>
        <v>na</v>
      </c>
      <c r="E415" s="135" t="s">
        <v>39</v>
      </c>
      <c r="F415" s="136" t="str">
        <f t="shared" ca="1" si="69"/>
        <v>https://accessibilite.larochelle.fr/la-rochelle-elections/#conformity</v>
      </c>
      <c r="G415" s="135" t="str">
        <f t="shared" ca="1" si="70"/>
        <v>A</v>
      </c>
      <c r="H415" s="135" t="str">
        <f t="shared" ca="1" si="71"/>
        <v/>
      </c>
      <c r="I415" s="135" t="str">
        <f t="shared" ca="1" si="72"/>
        <v/>
      </c>
      <c r="J415" s="137" t="str">
        <f t="shared" ca="1" si="73"/>
        <v/>
      </c>
      <c r="K415" s="138" t="str">
        <f t="shared" ca="1" si="74"/>
        <v/>
      </c>
      <c r="L415" s="138"/>
      <c r="M415" s="138">
        <f t="shared" ca="1" si="75"/>
        <v>0</v>
      </c>
      <c r="N415" s="139" t="str">
        <f t="shared" ca="1" si="76"/>
        <v/>
      </c>
      <c r="O415" s="139"/>
      <c r="P415" s="140"/>
      <c r="Q415" s="140"/>
      <c r="R415" s="140"/>
      <c r="S415" s="140"/>
      <c r="T415" s="140"/>
      <c r="U415" s="141">
        <f t="shared" si="77"/>
        <v>0</v>
      </c>
    </row>
    <row r="416" ht="15" hidden="1" customHeight="1">
      <c r="A416" s="144"/>
      <c r="B416" s="134">
        <v>114</v>
      </c>
      <c r="C416" s="135" t="str">
        <f t="shared" ca="1" si="67"/>
        <v>13.9</v>
      </c>
      <c r="D416" s="135" t="str">
        <f t="shared" ca="1" si="68"/>
        <v>c</v>
      </c>
      <c r="E416" s="135" t="s">
        <v>30</v>
      </c>
      <c r="F416" s="136" t="str">
        <f t="shared" ca="1" si="69"/>
        <v>https://elections.larochelle.fr/</v>
      </c>
      <c r="G416" s="135" t="str">
        <f t="shared" ca="1" si="70"/>
        <v>AA</v>
      </c>
      <c r="H416" s="135" t="str">
        <f t="shared" ca="1" si="71"/>
        <v/>
      </c>
      <c r="I416" s="135" t="str">
        <f t="shared" ca="1" si="72"/>
        <v/>
      </c>
      <c r="J416" s="137" t="str">
        <f t="shared" ca="1" si="73"/>
        <v/>
      </c>
      <c r="K416" s="138" t="str">
        <f t="shared" ca="1" si="74"/>
        <v/>
      </c>
      <c r="L416" s="138"/>
      <c r="M416" s="138">
        <f t="shared" ca="1" si="75"/>
        <v>0</v>
      </c>
      <c r="N416" s="139" t="str">
        <f t="shared" ca="1" si="76"/>
        <v/>
      </c>
      <c r="O416" s="139"/>
      <c r="P416" s="140"/>
      <c r="Q416" s="140"/>
      <c r="R416" s="140"/>
      <c r="S416" s="140"/>
      <c r="T416" s="140"/>
      <c r="U416" s="141">
        <f t="shared" si="77"/>
        <v>0</v>
      </c>
    </row>
    <row r="417" ht="15" hidden="1" customHeight="1">
      <c r="A417" s="144"/>
      <c r="B417" s="134">
        <v>114</v>
      </c>
      <c r="C417" s="135" t="str">
        <f t="shared" ca="1" si="67"/>
        <v>13.9</v>
      </c>
      <c r="D417" s="135" t="str">
        <f t="shared" ca="1" si="68"/>
        <v>c</v>
      </c>
      <c r="E417" s="135" t="s">
        <v>33</v>
      </c>
      <c r="F417" s="136" t="str">
        <f t="shared" ca="1" si="69"/>
        <v>https://elections.larochelle.fr/resultats-2024-europeennes</v>
      </c>
      <c r="G417" s="135" t="str">
        <f t="shared" ca="1" si="70"/>
        <v>AA</v>
      </c>
      <c r="H417" s="135" t="str">
        <f t="shared" ca="1" si="71"/>
        <v/>
      </c>
      <c r="I417" s="135" t="str">
        <f t="shared" ca="1" si="72"/>
        <v/>
      </c>
      <c r="J417" s="137" t="str">
        <f t="shared" ca="1" si="73"/>
        <v/>
      </c>
      <c r="K417" s="138" t="str">
        <f t="shared" ca="1" si="74"/>
        <v/>
      </c>
      <c r="L417" s="138"/>
      <c r="M417" s="138">
        <f t="shared" ca="1" si="75"/>
        <v>0</v>
      </c>
      <c r="N417" s="139" t="str">
        <f t="shared" ca="1" si="76"/>
        <v/>
      </c>
      <c r="O417" s="139"/>
      <c r="P417" s="140"/>
      <c r="Q417" s="140"/>
      <c r="R417" s="140"/>
      <c r="S417" s="140"/>
      <c r="T417" s="140"/>
      <c r="U417" s="141">
        <f t="shared" si="77"/>
        <v>0</v>
      </c>
    </row>
    <row r="418" ht="15" hidden="1" customHeight="1">
      <c r="A418" s="144"/>
      <c r="B418" s="134">
        <v>114</v>
      </c>
      <c r="C418" s="135" t="str">
        <f t="shared" ca="1" si="67"/>
        <v>13.9</v>
      </c>
      <c r="D418" s="135" t="str">
        <f t="shared" ca="1" si="68"/>
        <v>c</v>
      </c>
      <c r="E418" s="135" t="s">
        <v>36</v>
      </c>
      <c r="F418" s="136" t="str">
        <f t="shared" ca="1" si="69"/>
        <v>https://elections.larochelle.fr/mentions-legales</v>
      </c>
      <c r="G418" s="135" t="str">
        <f t="shared" ca="1" si="70"/>
        <v>AA</v>
      </c>
      <c r="H418" s="135" t="str">
        <f t="shared" ca="1" si="71"/>
        <v/>
      </c>
      <c r="I418" s="135" t="str">
        <f t="shared" ca="1" si="72"/>
        <v/>
      </c>
      <c r="J418" s="137" t="str">
        <f t="shared" ca="1" si="73"/>
        <v/>
      </c>
      <c r="K418" s="138" t="str">
        <f t="shared" ca="1" si="74"/>
        <v/>
      </c>
      <c r="L418" s="138"/>
      <c r="M418" s="138">
        <f t="shared" ca="1" si="75"/>
        <v>0</v>
      </c>
      <c r="N418" s="139" t="str">
        <f t="shared" ca="1" si="76"/>
        <v/>
      </c>
      <c r="O418" s="139"/>
      <c r="P418" s="140"/>
      <c r="Q418" s="140"/>
      <c r="R418" s="140"/>
      <c r="S418" s="140"/>
      <c r="T418" s="140"/>
      <c r="U418" s="141">
        <f t="shared" si="77"/>
        <v>0</v>
      </c>
    </row>
    <row r="419" ht="15" hidden="1" customHeight="1">
      <c r="A419" s="144"/>
      <c r="B419" s="134">
        <v>114</v>
      </c>
      <c r="C419" s="135" t="str">
        <f t="shared" ca="1" si="67"/>
        <v>13.9</v>
      </c>
      <c r="D419" s="135" t="str">
        <f t="shared" ca="1" si="68"/>
        <v>c</v>
      </c>
      <c r="E419" s="135" t="s">
        <v>39</v>
      </c>
      <c r="F419" s="136" t="str">
        <f t="shared" ca="1" si="69"/>
        <v>https://accessibilite.larochelle.fr/la-rochelle-elections/#conformity</v>
      </c>
      <c r="G419" s="135" t="str">
        <f t="shared" ca="1" si="70"/>
        <v>AA</v>
      </c>
      <c r="H419" s="135" t="str">
        <f t="shared" ca="1" si="71"/>
        <v/>
      </c>
      <c r="I419" s="135" t="str">
        <f t="shared" ca="1" si="72"/>
        <v/>
      </c>
      <c r="J419" s="137" t="str">
        <f t="shared" ca="1" si="73"/>
        <v/>
      </c>
      <c r="K419" s="138" t="str">
        <f t="shared" ca="1" si="74"/>
        <v/>
      </c>
      <c r="L419" s="138"/>
      <c r="M419" s="138">
        <f t="shared" ca="1" si="75"/>
        <v>0</v>
      </c>
      <c r="N419" s="139" t="str">
        <f t="shared" ca="1" si="76"/>
        <v/>
      </c>
      <c r="O419" s="139"/>
      <c r="P419" s="140"/>
      <c r="Q419" s="140"/>
      <c r="R419" s="140"/>
      <c r="S419" s="140"/>
      <c r="T419" s="140"/>
      <c r="U419" s="141">
        <f t="shared" si="77"/>
        <v>0</v>
      </c>
    </row>
    <row r="420" ht="15" hidden="1" customHeight="1">
      <c r="A420" s="144"/>
      <c r="B420" s="134">
        <v>115</v>
      </c>
      <c r="C420" s="135" t="str">
        <f t="shared" ca="1" si="67"/>
        <v>13.10</v>
      </c>
      <c r="D420" s="135" t="str">
        <f t="shared" ca="1" si="68"/>
        <v>na</v>
      </c>
      <c r="E420" s="135" t="s">
        <v>30</v>
      </c>
      <c r="F420" s="136" t="str">
        <f t="shared" ca="1" si="69"/>
        <v>https://elections.larochelle.fr/</v>
      </c>
      <c r="G420" s="135" t="str">
        <f t="shared" ca="1" si="70"/>
        <v>A</v>
      </c>
      <c r="H420" s="135" t="str">
        <f t="shared" ca="1" si="71"/>
        <v/>
      </c>
      <c r="I420" s="135" t="str">
        <f t="shared" ca="1" si="72"/>
        <v/>
      </c>
      <c r="J420" s="137" t="str">
        <f t="shared" ca="1" si="73"/>
        <v/>
      </c>
      <c r="K420" s="138" t="str">
        <f t="shared" ca="1" si="74"/>
        <v/>
      </c>
      <c r="L420" s="138"/>
      <c r="M420" s="138">
        <f t="shared" ca="1" si="75"/>
        <v>0</v>
      </c>
      <c r="N420" s="139" t="str">
        <f t="shared" ca="1" si="76"/>
        <v/>
      </c>
      <c r="O420" s="139"/>
      <c r="P420" s="140"/>
      <c r="Q420" s="140"/>
      <c r="R420" s="140"/>
      <c r="S420" s="140"/>
      <c r="T420" s="140"/>
      <c r="U420" s="141">
        <f t="shared" si="77"/>
        <v>0</v>
      </c>
    </row>
    <row r="421" ht="15" hidden="1" customHeight="1">
      <c r="A421" s="144"/>
      <c r="B421" s="134">
        <v>115</v>
      </c>
      <c r="C421" s="135" t="str">
        <f t="shared" ca="1" si="67"/>
        <v>13.10</v>
      </c>
      <c r="D421" s="135" t="str">
        <f t="shared" ca="1" si="68"/>
        <v>na</v>
      </c>
      <c r="E421" s="135" t="s">
        <v>33</v>
      </c>
      <c r="F421" s="136" t="str">
        <f t="shared" ca="1" si="69"/>
        <v>https://elections.larochelle.fr/resultats-2024-europeennes</v>
      </c>
      <c r="G421" s="135" t="str">
        <f t="shared" ca="1" si="70"/>
        <v>A</v>
      </c>
      <c r="H421" s="135" t="str">
        <f t="shared" ca="1" si="71"/>
        <v/>
      </c>
      <c r="I421" s="135" t="str">
        <f t="shared" ca="1" si="72"/>
        <v/>
      </c>
      <c r="J421" s="137" t="str">
        <f t="shared" ca="1" si="73"/>
        <v/>
      </c>
      <c r="K421" s="138" t="str">
        <f t="shared" ca="1" si="74"/>
        <v/>
      </c>
      <c r="L421" s="138"/>
      <c r="M421" s="138">
        <f t="shared" ca="1" si="75"/>
        <v>0</v>
      </c>
      <c r="N421" s="139" t="str">
        <f t="shared" ca="1" si="76"/>
        <v/>
      </c>
      <c r="O421" s="139"/>
      <c r="P421" s="140"/>
      <c r="Q421" s="140"/>
      <c r="R421" s="140"/>
      <c r="S421" s="140"/>
      <c r="T421" s="140"/>
      <c r="U421" s="141">
        <f t="shared" si="77"/>
        <v>0</v>
      </c>
    </row>
    <row r="422" ht="15" hidden="1" customHeight="1">
      <c r="A422" s="144"/>
      <c r="B422" s="134">
        <v>115</v>
      </c>
      <c r="C422" s="135" t="str">
        <f t="shared" ca="1" si="67"/>
        <v>13.10</v>
      </c>
      <c r="D422" s="135" t="str">
        <f t="shared" ca="1" si="68"/>
        <v>na</v>
      </c>
      <c r="E422" s="135" t="s">
        <v>36</v>
      </c>
      <c r="F422" s="136" t="str">
        <f t="shared" ca="1" si="69"/>
        <v>https://elections.larochelle.fr/mentions-legales</v>
      </c>
      <c r="G422" s="135" t="str">
        <f t="shared" ca="1" si="70"/>
        <v>A</v>
      </c>
      <c r="H422" s="135" t="str">
        <f t="shared" ca="1" si="71"/>
        <v/>
      </c>
      <c r="I422" s="135" t="str">
        <f t="shared" ca="1" si="72"/>
        <v/>
      </c>
      <c r="J422" s="137" t="str">
        <f t="shared" ca="1" si="73"/>
        <v/>
      </c>
      <c r="K422" s="138" t="str">
        <f t="shared" ca="1" si="74"/>
        <v/>
      </c>
      <c r="L422" s="138"/>
      <c r="M422" s="138">
        <f t="shared" ca="1" si="75"/>
        <v>0</v>
      </c>
      <c r="N422" s="139" t="str">
        <f t="shared" ca="1" si="76"/>
        <v/>
      </c>
      <c r="O422" s="139"/>
      <c r="P422" s="140"/>
      <c r="Q422" s="140"/>
      <c r="R422" s="140"/>
      <c r="S422" s="140"/>
      <c r="T422" s="140"/>
      <c r="U422" s="141">
        <f t="shared" si="77"/>
        <v>0</v>
      </c>
    </row>
    <row r="423" ht="15" hidden="1" customHeight="1">
      <c r="A423" s="144"/>
      <c r="B423" s="134">
        <v>115</v>
      </c>
      <c r="C423" s="135" t="str">
        <f t="shared" ca="1" si="67"/>
        <v>13.10</v>
      </c>
      <c r="D423" s="135" t="str">
        <f t="shared" ca="1" si="68"/>
        <v>na</v>
      </c>
      <c r="E423" s="135" t="s">
        <v>39</v>
      </c>
      <c r="F423" s="136" t="str">
        <f t="shared" ca="1" si="69"/>
        <v>https://accessibilite.larochelle.fr/la-rochelle-elections/#conformity</v>
      </c>
      <c r="G423" s="135" t="str">
        <f t="shared" ca="1" si="70"/>
        <v>A</v>
      </c>
      <c r="H423" s="135" t="str">
        <f t="shared" ca="1" si="71"/>
        <v/>
      </c>
      <c r="I423" s="135" t="str">
        <f t="shared" ca="1" si="72"/>
        <v/>
      </c>
      <c r="J423" s="137" t="str">
        <f t="shared" ca="1" si="73"/>
        <v/>
      </c>
      <c r="K423" s="138" t="str">
        <f t="shared" ca="1" si="74"/>
        <v/>
      </c>
      <c r="L423" s="138"/>
      <c r="M423" s="138">
        <f t="shared" ca="1" si="75"/>
        <v>0</v>
      </c>
      <c r="N423" s="139" t="str">
        <f t="shared" ca="1" si="76"/>
        <v/>
      </c>
      <c r="O423" s="139"/>
      <c r="P423" s="140"/>
      <c r="Q423" s="140"/>
      <c r="R423" s="140"/>
      <c r="S423" s="140"/>
      <c r="T423" s="140"/>
      <c r="U423" s="141">
        <f t="shared" si="77"/>
        <v>0</v>
      </c>
    </row>
    <row r="424" ht="15" hidden="1" customHeight="1">
      <c r="A424" s="144"/>
      <c r="B424" s="134">
        <v>116</v>
      </c>
      <c r="C424" s="135" t="str">
        <f t="shared" ca="1" si="67"/>
        <v>13.11</v>
      </c>
      <c r="D424" s="135" t="str">
        <f t="shared" ca="1" si="68"/>
        <v>c</v>
      </c>
      <c r="E424" s="135" t="s">
        <v>30</v>
      </c>
      <c r="F424" s="136" t="str">
        <f t="shared" ca="1" si="69"/>
        <v>https://elections.larochelle.fr/</v>
      </c>
      <c r="G424" s="135" t="str">
        <f t="shared" ca="1" si="70"/>
        <v>A</v>
      </c>
      <c r="H424" s="135" t="str">
        <f t="shared" ca="1" si="71"/>
        <v/>
      </c>
      <c r="I424" s="135" t="str">
        <f t="shared" ca="1" si="72"/>
        <v/>
      </c>
      <c r="J424" s="137" t="str">
        <f t="shared" ca="1" si="73"/>
        <v/>
      </c>
      <c r="K424" s="138" t="str">
        <f t="shared" ca="1" si="74"/>
        <v/>
      </c>
      <c r="L424" s="138"/>
      <c r="M424" s="138">
        <f t="shared" ca="1" si="75"/>
        <v>0</v>
      </c>
      <c r="N424" s="139" t="str">
        <f t="shared" ca="1" si="76"/>
        <v/>
      </c>
      <c r="O424" s="139"/>
      <c r="P424" s="140"/>
      <c r="Q424" s="140"/>
      <c r="R424" s="140"/>
      <c r="S424" s="140"/>
      <c r="T424" s="140"/>
      <c r="U424" s="141">
        <f t="shared" si="77"/>
        <v>0</v>
      </c>
    </row>
    <row r="425" ht="15" hidden="1" customHeight="1">
      <c r="A425" s="144"/>
      <c r="B425" s="134">
        <v>116</v>
      </c>
      <c r="C425" s="135" t="str">
        <f t="shared" ca="1" si="67"/>
        <v>13.11</v>
      </c>
      <c r="D425" s="135" t="str">
        <f t="shared" ca="1" si="68"/>
        <v>c</v>
      </c>
      <c r="E425" s="135" t="s">
        <v>33</v>
      </c>
      <c r="F425" s="136" t="str">
        <f t="shared" ca="1" si="69"/>
        <v>https://elections.larochelle.fr/resultats-2024-europeennes</v>
      </c>
      <c r="G425" s="135" t="str">
        <f t="shared" ca="1" si="70"/>
        <v>A</v>
      </c>
      <c r="H425" s="135" t="str">
        <f t="shared" ca="1" si="71"/>
        <v/>
      </c>
      <c r="I425" s="135" t="str">
        <f t="shared" ca="1" si="72"/>
        <v/>
      </c>
      <c r="J425" s="137" t="str">
        <f t="shared" ca="1" si="73"/>
        <v/>
      </c>
      <c r="K425" s="138" t="str">
        <f t="shared" ca="1" si="74"/>
        <v/>
      </c>
      <c r="L425" s="138"/>
      <c r="M425" s="138">
        <f t="shared" ca="1" si="75"/>
        <v>0</v>
      </c>
      <c r="N425" s="139" t="str">
        <f t="shared" ca="1" si="76"/>
        <v/>
      </c>
      <c r="O425" s="139"/>
      <c r="P425" s="140"/>
      <c r="Q425" s="140"/>
      <c r="R425" s="140"/>
      <c r="S425" s="140"/>
      <c r="T425" s="140"/>
      <c r="U425" s="141">
        <f t="shared" si="77"/>
        <v>0</v>
      </c>
    </row>
    <row r="426" ht="15" hidden="1" customHeight="1">
      <c r="A426" s="144"/>
      <c r="B426" s="134">
        <v>116</v>
      </c>
      <c r="C426" s="135" t="str">
        <f t="shared" ca="1" si="67"/>
        <v>13.11</v>
      </c>
      <c r="D426" s="135" t="str">
        <f t="shared" ca="1" si="68"/>
        <v>c</v>
      </c>
      <c r="E426" s="135" t="s">
        <v>36</v>
      </c>
      <c r="F426" s="136" t="str">
        <f t="shared" ca="1" si="69"/>
        <v>https://elections.larochelle.fr/mentions-legales</v>
      </c>
      <c r="G426" s="135" t="str">
        <f t="shared" ca="1" si="70"/>
        <v>A</v>
      </c>
      <c r="H426" s="135" t="str">
        <f t="shared" ca="1" si="71"/>
        <v/>
      </c>
      <c r="I426" s="135" t="str">
        <f t="shared" ca="1" si="72"/>
        <v/>
      </c>
      <c r="J426" s="137" t="str">
        <f t="shared" ca="1" si="73"/>
        <v/>
      </c>
      <c r="K426" s="138" t="str">
        <f t="shared" ca="1" si="74"/>
        <v/>
      </c>
      <c r="L426" s="138"/>
      <c r="M426" s="138">
        <f t="shared" ca="1" si="75"/>
        <v>0</v>
      </c>
      <c r="N426" s="139" t="str">
        <f t="shared" ca="1" si="76"/>
        <v/>
      </c>
      <c r="O426" s="139"/>
      <c r="P426" s="140"/>
      <c r="Q426" s="140"/>
      <c r="R426" s="140"/>
      <c r="S426" s="140"/>
      <c r="T426" s="140"/>
      <c r="U426" s="141">
        <f t="shared" si="77"/>
        <v>0</v>
      </c>
    </row>
    <row r="427" ht="15" hidden="1" customHeight="1">
      <c r="A427" s="144"/>
      <c r="B427" s="134">
        <v>116</v>
      </c>
      <c r="C427" s="135" t="str">
        <f t="shared" ca="1" si="67"/>
        <v>13.11</v>
      </c>
      <c r="D427" s="135" t="str">
        <f t="shared" ca="1" si="68"/>
        <v>c</v>
      </c>
      <c r="E427" s="135" t="s">
        <v>39</v>
      </c>
      <c r="F427" s="136" t="str">
        <f t="shared" ca="1" si="69"/>
        <v>https://accessibilite.larochelle.fr/la-rochelle-elections/#conformity</v>
      </c>
      <c r="G427" s="135" t="str">
        <f t="shared" ca="1" si="70"/>
        <v>A</v>
      </c>
      <c r="H427" s="135" t="str">
        <f t="shared" ca="1" si="71"/>
        <v/>
      </c>
      <c r="I427" s="135" t="str">
        <f t="shared" ca="1" si="72"/>
        <v/>
      </c>
      <c r="J427" s="137" t="str">
        <f t="shared" ca="1" si="73"/>
        <v/>
      </c>
      <c r="K427" s="138" t="str">
        <f t="shared" ca="1" si="74"/>
        <v/>
      </c>
      <c r="L427" s="138"/>
      <c r="M427" s="138">
        <f t="shared" ca="1" si="75"/>
        <v>0</v>
      </c>
      <c r="N427" s="139" t="str">
        <f t="shared" ca="1" si="76"/>
        <v/>
      </c>
      <c r="O427" s="139"/>
      <c r="P427" s="140"/>
      <c r="Q427" s="140"/>
      <c r="R427" s="140"/>
      <c r="S427" s="140"/>
      <c r="T427" s="140"/>
      <c r="U427" s="141">
        <f t="shared" si="77"/>
        <v>0</v>
      </c>
    </row>
    <row r="428" ht="15" hidden="1" customHeight="1">
      <c r="A428" s="144"/>
      <c r="B428" s="134">
        <v>117</v>
      </c>
      <c r="C428" s="135" t="str">
        <f t="shared" ca="1" si="67"/>
        <v>13.12</v>
      </c>
      <c r="D428" s="135" t="str">
        <f t="shared" ca="1" si="68"/>
        <v>na</v>
      </c>
      <c r="E428" s="135" t="s">
        <v>30</v>
      </c>
      <c r="F428" s="136" t="str">
        <f t="shared" ca="1" si="69"/>
        <v>https://elections.larochelle.fr/</v>
      </c>
      <c r="G428" s="135" t="str">
        <f t="shared" ca="1" si="70"/>
        <v>A</v>
      </c>
      <c r="H428" s="135" t="str">
        <f t="shared" ca="1" si="71"/>
        <v/>
      </c>
      <c r="I428" s="135" t="str">
        <f t="shared" ca="1" si="72"/>
        <v/>
      </c>
      <c r="J428" s="137" t="str">
        <f t="shared" ca="1" si="73"/>
        <v/>
      </c>
      <c r="K428" s="138" t="str">
        <f t="shared" ca="1" si="74"/>
        <v/>
      </c>
      <c r="L428" s="138"/>
      <c r="M428" s="138">
        <f t="shared" ca="1" si="75"/>
        <v>0</v>
      </c>
      <c r="N428" s="139" t="str">
        <f t="shared" ca="1" si="76"/>
        <v/>
      </c>
      <c r="O428" s="139"/>
      <c r="P428" s="140"/>
      <c r="Q428" s="140"/>
      <c r="R428" s="140"/>
      <c r="S428" s="140"/>
      <c r="T428" s="140"/>
      <c r="U428" s="141">
        <f t="shared" si="77"/>
        <v>0</v>
      </c>
    </row>
    <row r="429" ht="15" hidden="1" customHeight="1">
      <c r="A429" s="144"/>
      <c r="B429" s="134">
        <v>117</v>
      </c>
      <c r="C429" s="135" t="str">
        <f t="shared" ca="1" si="67"/>
        <v>13.12</v>
      </c>
      <c r="D429" s="135" t="str">
        <f t="shared" ca="1" si="68"/>
        <v>na</v>
      </c>
      <c r="E429" s="135" t="s">
        <v>33</v>
      </c>
      <c r="F429" s="136" t="str">
        <f t="shared" ca="1" si="69"/>
        <v>https://elections.larochelle.fr/resultats-2024-europeennes</v>
      </c>
      <c r="G429" s="135" t="str">
        <f t="shared" ca="1" si="70"/>
        <v>A</v>
      </c>
      <c r="H429" s="135" t="str">
        <f t="shared" ca="1" si="71"/>
        <v/>
      </c>
      <c r="I429" s="135" t="str">
        <f t="shared" ca="1" si="72"/>
        <v/>
      </c>
      <c r="J429" s="137" t="str">
        <f t="shared" ca="1" si="73"/>
        <v/>
      </c>
      <c r="K429" s="138" t="str">
        <f t="shared" ca="1" si="74"/>
        <v/>
      </c>
      <c r="L429" s="138"/>
      <c r="M429" s="138">
        <f t="shared" ca="1" si="75"/>
        <v>0</v>
      </c>
      <c r="N429" s="139" t="str">
        <f t="shared" ca="1" si="76"/>
        <v/>
      </c>
      <c r="O429" s="139"/>
      <c r="P429" s="140"/>
      <c r="Q429" s="140"/>
      <c r="R429" s="140"/>
      <c r="S429" s="140"/>
      <c r="T429" s="140"/>
      <c r="U429" s="141">
        <f t="shared" si="77"/>
        <v>0</v>
      </c>
    </row>
    <row r="430" ht="15" hidden="1" customHeight="1">
      <c r="A430" s="144"/>
      <c r="B430" s="134">
        <v>117</v>
      </c>
      <c r="C430" s="135" t="str">
        <f t="shared" ca="1" si="67"/>
        <v>13.12</v>
      </c>
      <c r="D430" s="135" t="str">
        <f t="shared" ca="1" si="68"/>
        <v>na</v>
      </c>
      <c r="E430" s="135" t="s">
        <v>36</v>
      </c>
      <c r="F430" s="136" t="str">
        <f t="shared" ca="1" si="69"/>
        <v>https://elections.larochelle.fr/mentions-legales</v>
      </c>
      <c r="G430" s="135" t="str">
        <f t="shared" ca="1" si="70"/>
        <v>A</v>
      </c>
      <c r="H430" s="135" t="str">
        <f t="shared" ca="1" si="71"/>
        <v/>
      </c>
      <c r="I430" s="135" t="str">
        <f t="shared" ca="1" si="72"/>
        <v/>
      </c>
      <c r="J430" s="137" t="str">
        <f t="shared" ca="1" si="73"/>
        <v/>
      </c>
      <c r="K430" s="138" t="str">
        <f t="shared" ca="1" si="74"/>
        <v/>
      </c>
      <c r="L430" s="138"/>
      <c r="M430" s="138">
        <f t="shared" ca="1" si="75"/>
        <v>0</v>
      </c>
      <c r="N430" s="139" t="str">
        <f t="shared" ca="1" si="76"/>
        <v/>
      </c>
      <c r="O430" s="139"/>
      <c r="P430" s="140"/>
      <c r="Q430" s="140"/>
      <c r="R430" s="140"/>
      <c r="S430" s="140"/>
      <c r="T430" s="140"/>
      <c r="U430" s="141">
        <f t="shared" si="77"/>
        <v>0</v>
      </c>
    </row>
    <row r="431" ht="15" hidden="1" customHeight="1">
      <c r="A431" s="144"/>
      <c r="B431" s="134">
        <v>117</v>
      </c>
      <c r="C431" s="135" t="str">
        <f t="shared" ca="1" si="67"/>
        <v>13.12</v>
      </c>
      <c r="D431" s="135" t="str">
        <f t="shared" ca="1" si="68"/>
        <v>na</v>
      </c>
      <c r="E431" s="135" t="s">
        <v>39</v>
      </c>
      <c r="F431" s="136" t="str">
        <f t="shared" ca="1" si="69"/>
        <v>https://accessibilite.larochelle.fr/la-rochelle-elections/#conformity</v>
      </c>
      <c r="G431" s="135" t="str">
        <f t="shared" ca="1" si="70"/>
        <v>A</v>
      </c>
      <c r="H431" s="135" t="str">
        <f t="shared" ca="1" si="71"/>
        <v/>
      </c>
      <c r="I431" s="135" t="str">
        <f t="shared" ca="1" si="72"/>
        <v/>
      </c>
      <c r="J431" s="137" t="str">
        <f t="shared" ca="1" si="73"/>
        <v/>
      </c>
      <c r="K431" s="138" t="str">
        <f t="shared" ca="1" si="74"/>
        <v/>
      </c>
      <c r="L431" s="138"/>
      <c r="M431" s="138">
        <f t="shared" ca="1" si="75"/>
        <v>0</v>
      </c>
      <c r="N431" s="139" t="str">
        <f t="shared" ca="1" si="76"/>
        <v/>
      </c>
      <c r="O431" s="139"/>
      <c r="P431" s="140"/>
      <c r="Q431" s="140"/>
      <c r="R431" s="140"/>
      <c r="S431" s="140"/>
      <c r="T431" s="140"/>
      <c r="U431" s="141">
        <f t="shared" si="77"/>
        <v>0</v>
      </c>
    </row>
    <row r="432" ht="15" hidden="1" customHeight="1">
      <c r="B432">
        <v>117</v>
      </c>
    </row>
  </sheetData>
  <autoFilter ref="C7:N432">
    <filterColumn colId="1">
      <filters>
        <filter val="nc"/>
      </filters>
    </filterColumn>
  </autoFilter>
  <mergeCells count="16">
    <mergeCell ref="V1:V4"/>
    <mergeCell ref="P6:T6"/>
    <mergeCell ref="X6:AA6"/>
    <mergeCell ref="A8:A43"/>
    <mergeCell ref="A44:A51"/>
    <mergeCell ref="A52:A63"/>
    <mergeCell ref="A64:A115"/>
    <mergeCell ref="A116:A147"/>
    <mergeCell ref="A148:A155"/>
    <mergeCell ref="A156:A175"/>
    <mergeCell ref="A176:A215"/>
    <mergeCell ref="A216:A231"/>
    <mergeCell ref="A232:A287"/>
    <mergeCell ref="A288:A339"/>
    <mergeCell ref="A340:A383"/>
    <mergeCell ref="A384:A431"/>
  </mergeCells>
  <dataValidations count="1" disablePrompts="0">
    <dataValidation sqref="L8" type="list" allowBlank="1" errorStyle="stop" imeMode="noControl" operator="between" showDropDown="0" showErrorMessage="0" showInputMessage="0">
      <formula1>Estimations!$B$5:$B$8</formula1>
    </dataValidation>
  </dataValidation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notContainsBlanks" priority="4" id="{00C500EF-00AF-4216-A1F6-00E5007F008B}">
            <xm:f>LEN(TRIM(H8))&gt;0</xm:f>
            <x14:dxf>
              <font>
                <color theme="0"/>
              </font>
              <fill>
                <patternFill patternType="solid">
                  <fgColor rgb="FF073763"/>
                  <bgColor rgb="FF073763"/>
                </patternFill>
              </fill>
            </x14:dxf>
          </x14:cfRule>
          <xm:sqref>H8:H431</xm:sqref>
        </x14:conditionalFormatting>
        <x14:conditionalFormatting xmlns:xm="http://schemas.microsoft.com/office/excel/2006/main">
          <x14:cfRule type="cellIs" priority="6" operator="equal" id="{0052003C-003D-451E-9716-007D00ED002F}">
            <xm:f>1</xm:f>
            <x14:dxf>
              <font>
                <color theme="0"/>
              </font>
              <fill>
                <patternFill patternType="solid">
                  <fgColor theme="1"/>
                  <bgColor theme="1"/>
                </patternFill>
              </fill>
            </x14:dxf>
          </x14:cfRule>
          <xm:sqref>M8:M431</xm:sqref>
        </x14:conditionalFormatting>
        <x14:conditionalFormatting xmlns:xm="http://schemas.microsoft.com/office/excel/2006/main">
          <x14:cfRule type="cellIs" priority="7" operator="between" id="{0032008D-00F4-4186-AD2B-008B00D50013}">
            <xm:f>2</xm:f>
            <xm:f>5</xm:f>
            <x14:dxf>
              <font>
                <color theme="0"/>
              </font>
              <fill>
                <patternFill patternType="solid">
                  <fgColor rgb="FFDD0806"/>
                  <bgColor rgb="FFDD0806"/>
                </patternFill>
              </fill>
            </x14:dxf>
          </x14:cfRule>
          <xm:sqref>M8:M431</xm:sqref>
        </x14:conditionalFormatting>
        <x14:conditionalFormatting xmlns:xm="http://schemas.microsoft.com/office/excel/2006/main">
          <x14:cfRule type="cellIs" priority="8" operator="between" id="{00CC0065-00A6-4641-A1A7-00BD00290070}">
            <xm:f>5</xm:f>
            <xm:f>9</xm:f>
            <x14:dxf>
              <fill>
                <patternFill patternType="solid">
                  <fgColor theme="5"/>
                  <bgColor theme="5"/>
                </patternFill>
              </fill>
            </x14:dxf>
          </x14:cfRule>
          <xm:sqref>M8:M431</xm:sqref>
        </x14:conditionalFormatting>
        <x14:conditionalFormatting xmlns:xm="http://schemas.microsoft.com/office/excel/2006/main">
          <x14:cfRule type="cellIs" priority="9" operator="greaterThanOrEqual" id="{00290000-00BC-4EF9-8555-00CD004A0025}">
            <xm:f>10</xm:f>
            <x14:dxf>
              <font>
                <color theme="0"/>
              </font>
              <fill>
                <patternFill patternType="solid">
                  <fgColor rgb="FF70AD47"/>
                  <bgColor rgb="FF70AD47"/>
                </patternFill>
              </fill>
            </x14:dxf>
          </x14:cfRule>
          <xm:sqref>M8:M431</xm:sqref>
        </x14:conditionalFormatting>
        <x14:conditionalFormatting xmlns:xm="http://schemas.microsoft.com/office/excel/2006/main">
          <x14:cfRule type="cellIs" priority="10" operator="equal" id="{00CE001A-00F0-43BB-82DA-00B3007D00A9}">
            <xm:f>0</xm:f>
            <x14:dxf>
              <font>
                <color rgb="FFCCCCCC"/>
              </font>
              <fill>
                <patternFill patternType="solid">
                  <fgColor theme="0"/>
                  <bgColor theme="0"/>
                </patternFill>
              </fill>
            </x14:dxf>
          </x14:cfRule>
          <xm:sqref>M8:M431</xm:sqref>
        </x14:conditionalFormatting>
        <x14:conditionalFormatting xmlns:xm="http://schemas.microsoft.com/office/excel/2006/main">
          <x14:cfRule type="cellIs" priority="1" operator="equal" id="{0009007D-001E-4A99-B25F-009100A500C5}">
            <xm:f>2</xm:f>
            <x14:dxf>
              <font>
                <color indexed="65"/>
              </font>
              <fill>
                <patternFill patternType="solid">
                  <fgColor rgb="FFDD0806"/>
                  <bgColor rgb="FFDD0806"/>
                </patternFill>
              </fill>
            </x14:dxf>
          </x14:cfRule>
          <xm:sqref>X1:AD4 K8:K431</xm:sqref>
        </x14:conditionalFormatting>
        <x14:conditionalFormatting xmlns:xm="http://schemas.microsoft.com/office/excel/2006/main">
          <x14:cfRule type="cellIs" priority="2" operator="equal" id="{00050055-00F8-4AE0-9F7D-0092003A0047}">
            <xm:f>3</xm:f>
            <x14:dxf>
              <fill>
                <patternFill patternType="solid">
                  <fgColor rgb="FFF7981D"/>
                  <bgColor rgb="FFF7981D"/>
                </patternFill>
              </fill>
            </x14:dxf>
          </x14:cfRule>
          <xm:sqref>X1:AD4 K8:K431</xm:sqref>
        </x14:conditionalFormatting>
        <x14:conditionalFormatting xmlns:xm="http://schemas.microsoft.com/office/excel/2006/main">
          <x14:cfRule type="cellIs" priority="3" operator="equal" id="{00880065-0041-47DF-984A-004000220042}">
            <xm:f>4</xm:f>
            <x14:dxf>
              <font>
                <color indexed="65"/>
              </font>
              <fill>
                <patternFill patternType="solid">
                  <fgColor rgb="FF70AD47"/>
                  <bgColor rgb="FF70AD47"/>
                </patternFill>
              </fill>
            </x14:dxf>
          </x14:cfRule>
          <xm:sqref>X1:AD4 K8:K431</xm:sqref>
        </x14:conditionalFormatting>
        <x14:conditionalFormatting xmlns:xm="http://schemas.microsoft.com/office/excel/2006/main">
          <x14:cfRule type="cellIs" priority="5" operator="equal" id="{00CD0047-006A-4908-9268-0050001800BE}">
            <xm:f>1</xm:f>
            <x14:dxf>
              <font>
                <color theme="0"/>
              </font>
              <fill>
                <patternFill patternType="solid">
                  <fgColor theme="1"/>
                  <bgColor theme="1"/>
                </patternFill>
              </fill>
            </x14:dxf>
          </x14:cfRule>
          <xm:sqref>X1:AD4 K8:K431</xm:sqref>
        </x14:conditionalFormatting>
      </x14:conditionalFormatting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5546875"/>
    <col customWidth="1" min="8" max="8" width="8.5546875"/>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9" width="16"/>
  </cols>
  <sheetData>
    <row r="1" ht="0.75" customHeight="1">
      <c r="A1" s="305"/>
      <c r="B1" s="350"/>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row>
    <row r="2" ht="16.5" customHeight="1">
      <c r="A2" s="308"/>
      <c r="B2" s="359" t="str">
        <f>F4</f>
        <v>P22</v>
      </c>
      <c r="C2" s="360">
        <f>Echantillon!C34</f>
        <v>0</v>
      </c>
      <c r="D2" s="361"/>
      <c r="E2" s="361"/>
      <c r="F2" s="362"/>
      <c r="G2" s="363"/>
      <c r="H2" s="363"/>
      <c r="I2" s="363"/>
      <c r="J2" s="363"/>
      <c r="K2" s="364"/>
      <c r="L2" s="364"/>
      <c r="M2" s="351"/>
      <c r="N2" s="351"/>
      <c r="O2" s="350"/>
      <c r="P2" s="350"/>
      <c r="Q2" s="350"/>
      <c r="R2" s="350"/>
      <c r="S2" s="350"/>
      <c r="T2" s="350"/>
      <c r="U2" s="350"/>
      <c r="V2" s="350"/>
      <c r="W2" s="350"/>
      <c r="X2" s="350"/>
      <c r="Y2" s="350"/>
      <c r="Z2" s="350"/>
      <c r="AA2" s="350"/>
      <c r="AB2" s="350"/>
      <c r="AC2" s="350"/>
    </row>
    <row r="3" ht="18.75" customHeight="1">
      <c r="A3" s="308"/>
      <c r="B3" s="359" t="s">
        <v>468</v>
      </c>
      <c r="C3" s="316" t="str">
        <f>HYPERLINK(Echantillon!D34)</f>
        <v/>
      </c>
      <c r="D3" s="56"/>
      <c r="E3" s="56"/>
      <c r="F3" s="56"/>
      <c r="G3" s="363"/>
      <c r="H3" s="363"/>
      <c r="I3" s="363"/>
      <c r="J3" s="363"/>
      <c r="K3" s="363"/>
      <c r="L3" s="363"/>
      <c r="M3" s="350"/>
      <c r="N3" s="350"/>
      <c r="O3" s="350"/>
      <c r="P3" s="350"/>
      <c r="Q3" s="350"/>
      <c r="R3" s="350"/>
      <c r="S3" s="350"/>
      <c r="T3" s="350"/>
      <c r="U3" s="350"/>
      <c r="V3" s="350"/>
      <c r="W3" s="350"/>
      <c r="X3" s="350"/>
      <c r="Y3" s="350"/>
      <c r="Z3" s="350"/>
      <c r="AA3" s="350"/>
      <c r="AB3" s="350"/>
      <c r="AC3" s="350"/>
    </row>
    <row r="4" ht="16.5" customHeight="1">
      <c r="A4" s="305"/>
      <c r="B4" s="317" t="s">
        <v>125</v>
      </c>
      <c r="C4" s="318" t="s">
        <v>469</v>
      </c>
      <c r="D4" s="318" t="s">
        <v>128</v>
      </c>
      <c r="E4" s="319" t="s">
        <v>129</v>
      </c>
      <c r="F4" s="319" t="str">
        <f>Echantillon!B34</f>
        <v>P22</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c r="W4" s="307"/>
      <c r="X4" s="307"/>
      <c r="Y4" s="307"/>
      <c r="Z4" s="307"/>
      <c r="AA4" s="307"/>
      <c r="AB4" s="307"/>
      <c r="AC4" s="307"/>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90">O5+P5</f>
        <v>0</v>
      </c>
      <c r="T5" s="329" t="str">
        <f t="shared" ref="T5:T7" si="191">IF(S5&gt;0,O5/S5,"-")</f>
        <v>-</v>
      </c>
      <c r="U5" s="330" t="str">
        <f t="shared" ref="U5:V5" si="192">T5</f>
        <v>-</v>
      </c>
      <c r="V5" s="330" t="str">
        <f t="shared" si="192"/>
        <v>-</v>
      </c>
      <c r="W5" s="306"/>
      <c r="X5" s="306"/>
      <c r="Y5" s="306"/>
      <c r="Z5" s="306"/>
      <c r="AA5" s="306"/>
      <c r="AB5" s="306"/>
      <c r="AC5" s="306"/>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90"/>
        <v>0</v>
      </c>
      <c r="T6" s="329" t="str">
        <f t="shared" si="191"/>
        <v>-</v>
      </c>
      <c r="U6" s="53" t="str">
        <f t="shared" ref="U6:V6" si="193">IF(S6&gt;0,SUM(O5:O6)/SUM(S5:S6),"-")</f>
        <v>-</v>
      </c>
      <c r="V6" s="53" t="e">
        <f t="shared" si="193"/>
        <v>#DIV/0!</v>
      </c>
      <c r="W6" s="306"/>
      <c r="X6" s="306"/>
      <c r="Y6" s="306"/>
      <c r="Z6" s="306"/>
      <c r="AA6" s="306"/>
      <c r="AB6" s="306"/>
      <c r="AC6" s="306"/>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90"/>
        <v>0</v>
      </c>
      <c r="T7" s="329" t="str">
        <f t="shared" si="191"/>
        <v>-</v>
      </c>
      <c r="U7" s="330" t="str">
        <f t="shared" ref="U7:V7" si="194">IF(S7&gt;0,SUM(O5:O7)/SUM(S5:S7),"-")</f>
        <v>-</v>
      </c>
      <c r="V7" s="330" t="e">
        <f t="shared" si="194"/>
        <v>#DIV/0!</v>
      </c>
      <c r="W7" s="306"/>
      <c r="X7" s="306"/>
      <c r="Y7" s="306"/>
      <c r="Z7" s="306"/>
      <c r="AA7" s="306"/>
      <c r="AB7" s="306"/>
      <c r="AC7" s="306"/>
    </row>
    <row r="8" ht="16.5" customHeight="1">
      <c r="A8" s="305"/>
      <c r="B8" s="40"/>
      <c r="C8" s="40"/>
      <c r="D8" s="40"/>
      <c r="E8" s="319" t="s">
        <v>134</v>
      </c>
      <c r="F8" s="319">
        <f>COUNTIF(F12:F117,"nt")</f>
        <v>106</v>
      </c>
      <c r="G8" s="40"/>
      <c r="H8" s="40"/>
      <c r="I8" s="40"/>
      <c r="J8" s="40"/>
      <c r="K8" s="40"/>
      <c r="L8" s="40"/>
      <c r="M8" s="306"/>
      <c r="N8" s="331" t="s">
        <v>476</v>
      </c>
      <c r="O8" s="332">
        <f t="shared" ref="O8:S8" si="195">SUM(O5:O7)</f>
        <v>0</v>
      </c>
      <c r="P8" s="332">
        <f t="shared" si="195"/>
        <v>0</v>
      </c>
      <c r="Q8" s="332">
        <f t="shared" si="195"/>
        <v>0</v>
      </c>
      <c r="R8" s="332">
        <f t="shared" si="195"/>
        <v>106</v>
      </c>
      <c r="S8" s="333">
        <f t="shared" si="195"/>
        <v>0</v>
      </c>
      <c r="T8" s="329"/>
      <c r="U8" s="327"/>
      <c r="V8" s="327"/>
      <c r="W8" s="306"/>
      <c r="X8" s="306"/>
      <c r="Y8" s="306"/>
      <c r="Z8" s="306"/>
      <c r="AA8" s="306"/>
      <c r="AB8" s="306"/>
      <c r="AC8" s="306"/>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c r="W9" s="306"/>
      <c r="X9" s="306"/>
      <c r="Y9" s="306"/>
      <c r="Z9" s="306"/>
      <c r="AA9" s="306"/>
      <c r="AB9" s="306"/>
      <c r="AC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c r="W10" s="306"/>
      <c r="X10" s="306"/>
      <c r="Y10" s="306"/>
      <c r="Z10" s="306"/>
      <c r="AA10" s="306"/>
      <c r="AB10" s="306"/>
      <c r="AC10" s="306"/>
    </row>
    <row r="11" ht="13.800000000000001">
      <c r="A11" s="305"/>
      <c r="B11" s="365"/>
      <c r="C11" s="365"/>
      <c r="D11" s="365"/>
      <c r="E11" s="366"/>
      <c r="F11" s="365"/>
      <c r="G11" s="365"/>
      <c r="H11" s="365"/>
      <c r="I11" s="367"/>
      <c r="J11" s="367"/>
      <c r="K11" s="367"/>
      <c r="L11" s="367"/>
      <c r="M11" s="350"/>
      <c r="N11" s="350"/>
      <c r="O11" s="350"/>
      <c r="P11" s="350"/>
      <c r="Q11" s="350"/>
      <c r="R11" s="350"/>
      <c r="S11" s="350"/>
      <c r="T11" s="350"/>
      <c r="U11" s="350"/>
      <c r="V11" s="350"/>
      <c r="W11" s="350"/>
      <c r="X11" s="350"/>
      <c r="Y11" s="350"/>
      <c r="Z11" s="350"/>
      <c r="AA11" s="350"/>
      <c r="AB11" s="350"/>
      <c r="AC11" s="350"/>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69"/>
      <c r="H12" s="371"/>
      <c r="I12" s="371"/>
      <c r="J12" s="371"/>
      <c r="K12" s="371"/>
      <c r="L12" s="371"/>
      <c r="M12" s="350"/>
      <c r="N12" s="350"/>
      <c r="O12" s="350"/>
      <c r="P12" s="350"/>
      <c r="Q12" s="350"/>
      <c r="R12" s="350"/>
      <c r="S12" s="350"/>
      <c r="T12" s="350"/>
      <c r="U12" s="350"/>
      <c r="V12" s="350"/>
      <c r="W12" s="350"/>
      <c r="X12" s="350"/>
      <c r="Y12" s="350"/>
      <c r="Z12" s="350"/>
      <c r="AA12" s="350"/>
      <c r="AB12" s="350"/>
      <c r="AC12" s="350"/>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69"/>
      <c r="H13" s="371"/>
      <c r="I13" s="371"/>
      <c r="J13" s="371"/>
      <c r="K13" s="371"/>
      <c r="L13" s="371"/>
      <c r="M13" s="350"/>
      <c r="N13" s="350"/>
      <c r="O13" s="350"/>
      <c r="P13" s="350"/>
      <c r="Q13" s="350"/>
      <c r="R13" s="350"/>
      <c r="S13" s="350"/>
      <c r="T13" s="350"/>
      <c r="U13" s="350"/>
      <c r="V13" s="350"/>
      <c r="W13" s="350"/>
      <c r="X13" s="350"/>
      <c r="Y13" s="350"/>
      <c r="Z13" s="350"/>
      <c r="AA13" s="350"/>
      <c r="AB13" s="350"/>
      <c r="AC13" s="350"/>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69"/>
      <c r="H14" s="371"/>
      <c r="I14" s="371"/>
      <c r="J14" s="371"/>
      <c r="K14" s="371"/>
      <c r="L14" s="371"/>
      <c r="M14" s="350"/>
      <c r="N14" s="350"/>
      <c r="O14" s="350"/>
      <c r="P14" s="350"/>
      <c r="Q14" s="350"/>
      <c r="R14" s="350"/>
      <c r="S14" s="350"/>
      <c r="T14" s="350"/>
      <c r="U14" s="350"/>
      <c r="V14" s="350"/>
      <c r="W14" s="350"/>
      <c r="X14" s="350"/>
      <c r="Y14" s="350"/>
      <c r="Z14" s="350"/>
      <c r="AA14" s="350"/>
      <c r="AB14" s="350"/>
      <c r="AC14" s="350"/>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69"/>
      <c r="H15" s="371"/>
      <c r="I15" s="371"/>
      <c r="J15" s="371"/>
      <c r="K15" s="371"/>
      <c r="L15" s="371"/>
      <c r="M15" s="350"/>
      <c r="N15" s="350"/>
      <c r="O15" s="350"/>
      <c r="P15" s="350"/>
      <c r="Q15" s="350"/>
      <c r="R15" s="350"/>
      <c r="S15" s="350"/>
      <c r="T15" s="350"/>
      <c r="U15" s="350"/>
      <c r="V15" s="350"/>
      <c r="W15" s="350"/>
      <c r="X15" s="350"/>
      <c r="Y15" s="350"/>
      <c r="Z15" s="350"/>
      <c r="AA15" s="350"/>
      <c r="AB15" s="350"/>
      <c r="AC15" s="350"/>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69"/>
      <c r="H16" s="371"/>
      <c r="I16" s="371"/>
      <c r="J16" s="371"/>
      <c r="K16" s="371"/>
      <c r="L16" s="371"/>
      <c r="M16" s="350"/>
      <c r="N16" s="350"/>
      <c r="O16" s="350"/>
      <c r="P16" s="350"/>
      <c r="Q16" s="350"/>
      <c r="R16" s="350"/>
      <c r="S16" s="350"/>
      <c r="T16" s="350"/>
      <c r="U16" s="350"/>
      <c r="V16" s="350"/>
      <c r="W16" s="350"/>
      <c r="X16" s="350"/>
      <c r="Y16" s="350"/>
      <c r="Z16" s="350"/>
      <c r="AA16" s="350"/>
      <c r="AB16" s="350"/>
      <c r="AC16" s="350"/>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69"/>
      <c r="H17" s="371"/>
      <c r="I17" s="371"/>
      <c r="J17" s="371"/>
      <c r="K17" s="371"/>
      <c r="L17" s="371"/>
      <c r="M17" s="350"/>
      <c r="N17" s="350"/>
      <c r="O17" s="350"/>
      <c r="P17" s="350"/>
      <c r="Q17" s="350"/>
      <c r="R17" s="350"/>
      <c r="S17" s="350"/>
      <c r="T17" s="350"/>
      <c r="U17" s="350"/>
      <c r="V17" s="350"/>
      <c r="W17" s="350"/>
      <c r="X17" s="350"/>
      <c r="Y17" s="350"/>
      <c r="Z17" s="350"/>
      <c r="AA17" s="350"/>
      <c r="AB17" s="350"/>
      <c r="AC17" s="350"/>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69"/>
      <c r="H18" s="371"/>
      <c r="I18" s="371"/>
      <c r="J18" s="371"/>
      <c r="K18" s="371"/>
      <c r="L18" s="371"/>
      <c r="M18" s="352"/>
      <c r="N18" s="352"/>
      <c r="O18" s="352"/>
      <c r="P18" s="352"/>
      <c r="Q18" s="352"/>
      <c r="R18" s="352"/>
      <c r="S18" s="352"/>
      <c r="T18" s="352"/>
      <c r="U18" s="352"/>
      <c r="V18" s="352"/>
      <c r="W18" s="352"/>
      <c r="X18" s="352"/>
      <c r="Y18" s="352"/>
      <c r="Z18" s="352"/>
      <c r="AA18" s="352"/>
      <c r="AB18" s="352"/>
      <c r="AC18" s="352"/>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69"/>
      <c r="H19" s="371"/>
      <c r="I19" s="371"/>
      <c r="J19" s="371"/>
      <c r="K19" s="371"/>
      <c r="L19" s="371"/>
      <c r="M19" s="353"/>
      <c r="N19" s="353"/>
      <c r="O19" s="353"/>
      <c r="P19" s="353"/>
      <c r="Q19" s="353"/>
      <c r="R19" s="353"/>
      <c r="S19" s="354"/>
      <c r="T19" s="350"/>
      <c r="U19" s="350"/>
      <c r="V19" s="350"/>
      <c r="W19" s="350"/>
      <c r="X19" s="350"/>
      <c r="Y19" s="350"/>
      <c r="Z19" s="350"/>
      <c r="AA19" s="350"/>
      <c r="AB19" s="350"/>
      <c r="AC19" s="350"/>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69"/>
      <c r="H20" s="371"/>
      <c r="I20" s="371"/>
      <c r="J20" s="371"/>
      <c r="K20" s="371"/>
      <c r="L20" s="371"/>
      <c r="M20" s="350"/>
      <c r="N20" s="350"/>
      <c r="O20" s="350"/>
      <c r="P20" s="350"/>
      <c r="Q20" s="350"/>
      <c r="R20" s="350"/>
      <c r="S20" s="350"/>
      <c r="T20" s="350"/>
      <c r="U20" s="350"/>
      <c r="V20" s="350"/>
      <c r="W20" s="350"/>
      <c r="X20" s="350"/>
      <c r="Y20" s="350"/>
      <c r="Z20" s="350"/>
      <c r="AA20" s="350"/>
      <c r="AB20" s="350"/>
      <c r="AC20" s="350"/>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69"/>
      <c r="H21" s="371"/>
      <c r="I21" s="371"/>
      <c r="J21" s="371"/>
      <c r="K21" s="371"/>
      <c r="L21" s="371"/>
      <c r="M21" s="350"/>
      <c r="N21" s="350"/>
      <c r="O21" s="350"/>
      <c r="P21" s="350"/>
      <c r="Q21" s="350"/>
      <c r="R21" s="350"/>
      <c r="S21" s="350"/>
      <c r="T21" s="350"/>
      <c r="U21" s="350"/>
      <c r="V21" s="350"/>
      <c r="W21" s="350"/>
      <c r="X21" s="350"/>
      <c r="Y21" s="350"/>
      <c r="Z21" s="350"/>
      <c r="AA21" s="350"/>
      <c r="AB21" s="350"/>
      <c r="AC21" s="350"/>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69"/>
      <c r="H22" s="371"/>
      <c r="I22" s="371"/>
      <c r="J22" s="371"/>
      <c r="K22" s="371"/>
      <c r="L22" s="371"/>
      <c r="M22" s="350"/>
      <c r="N22" s="350"/>
      <c r="O22" s="350"/>
      <c r="P22" s="350"/>
      <c r="Q22" s="350"/>
      <c r="R22" s="350"/>
      <c r="S22" s="350"/>
      <c r="T22" s="350"/>
      <c r="U22" s="350"/>
      <c r="V22" s="350"/>
      <c r="W22" s="350"/>
      <c r="X22" s="350"/>
      <c r="Y22" s="350"/>
      <c r="Z22" s="350"/>
      <c r="AA22" s="350"/>
      <c r="AB22" s="350"/>
      <c r="AC22" s="350"/>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69"/>
      <c r="H23" s="371"/>
      <c r="I23" s="371"/>
      <c r="J23" s="371"/>
      <c r="K23" s="371"/>
      <c r="L23" s="371"/>
      <c r="M23" s="350"/>
      <c r="N23" s="350"/>
      <c r="O23" s="350"/>
      <c r="P23" s="350"/>
      <c r="Q23" s="350"/>
      <c r="R23" s="350"/>
      <c r="S23" s="350"/>
      <c r="T23" s="350"/>
      <c r="U23" s="350"/>
      <c r="V23" s="350"/>
      <c r="W23" s="350"/>
      <c r="X23" s="350"/>
      <c r="Y23" s="350"/>
      <c r="Z23" s="350"/>
      <c r="AA23" s="350"/>
      <c r="AB23" s="350"/>
      <c r="AC23" s="350"/>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69"/>
      <c r="H24" s="371"/>
      <c r="I24" s="371"/>
      <c r="J24" s="371"/>
      <c r="K24" s="371"/>
      <c r="L24" s="371"/>
      <c r="M24" s="350"/>
      <c r="N24" s="350"/>
      <c r="O24" s="350"/>
      <c r="P24" s="350"/>
      <c r="Q24" s="350"/>
      <c r="R24" s="350"/>
      <c r="S24" s="350"/>
      <c r="T24" s="350"/>
      <c r="U24" s="350"/>
      <c r="V24" s="350"/>
      <c r="W24" s="350"/>
      <c r="X24" s="350"/>
      <c r="Y24" s="350"/>
      <c r="Z24" s="350"/>
      <c r="AA24" s="350"/>
      <c r="AB24" s="350"/>
      <c r="AC24" s="350"/>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69"/>
      <c r="H25" s="371"/>
      <c r="I25" s="371"/>
      <c r="J25" s="371"/>
      <c r="K25" s="371"/>
      <c r="L25" s="371"/>
      <c r="M25" s="350"/>
      <c r="N25" s="350"/>
      <c r="O25" s="350"/>
      <c r="P25" s="350"/>
      <c r="Q25" s="350"/>
      <c r="R25" s="350"/>
      <c r="S25" s="350"/>
      <c r="T25" s="350"/>
      <c r="U25" s="350"/>
      <c r="V25" s="350"/>
      <c r="W25" s="350"/>
      <c r="X25" s="350"/>
      <c r="Y25" s="350"/>
      <c r="Z25" s="350"/>
      <c r="AA25" s="350"/>
      <c r="AB25" s="350"/>
      <c r="AC25" s="350"/>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69"/>
      <c r="H26" s="371"/>
      <c r="I26" s="371"/>
      <c r="J26" s="371"/>
      <c r="K26" s="371"/>
      <c r="L26" s="371"/>
      <c r="M26" s="350"/>
      <c r="N26" s="350"/>
      <c r="O26" s="350"/>
      <c r="P26" s="350"/>
      <c r="Q26" s="350"/>
      <c r="R26" s="350"/>
      <c r="S26" s="350"/>
      <c r="T26" s="350"/>
      <c r="U26" s="350"/>
      <c r="V26" s="350"/>
      <c r="W26" s="350"/>
      <c r="X26" s="350"/>
      <c r="Y26" s="350"/>
      <c r="Z26" s="350"/>
      <c r="AA26" s="350"/>
      <c r="AB26" s="350"/>
      <c r="AC26" s="350"/>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69"/>
      <c r="H27" s="371"/>
      <c r="I27" s="371"/>
      <c r="J27" s="371"/>
      <c r="K27" s="371"/>
      <c r="L27" s="371"/>
      <c r="M27" s="350"/>
      <c r="N27" s="350"/>
      <c r="O27" s="350"/>
      <c r="P27" s="350"/>
      <c r="Q27" s="350"/>
      <c r="R27" s="350"/>
      <c r="S27" s="350"/>
      <c r="T27" s="350"/>
      <c r="U27" s="350"/>
      <c r="V27" s="350"/>
      <c r="W27" s="350"/>
      <c r="X27" s="350"/>
      <c r="Y27" s="350"/>
      <c r="Z27" s="350"/>
      <c r="AA27" s="350"/>
      <c r="AB27" s="350"/>
      <c r="AC27" s="350"/>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69"/>
      <c r="H28" s="371"/>
      <c r="I28" s="371"/>
      <c r="J28" s="371"/>
      <c r="K28" s="371"/>
      <c r="L28" s="371"/>
      <c r="M28" s="350"/>
      <c r="N28" s="350"/>
      <c r="O28" s="350"/>
      <c r="P28" s="350"/>
      <c r="Q28" s="350"/>
      <c r="R28" s="350"/>
      <c r="S28" s="350"/>
      <c r="T28" s="350"/>
      <c r="U28" s="350"/>
      <c r="V28" s="350"/>
      <c r="W28" s="350"/>
      <c r="X28" s="350"/>
      <c r="Y28" s="350"/>
      <c r="Z28" s="350"/>
      <c r="AA28" s="350"/>
      <c r="AB28" s="350"/>
      <c r="AC28" s="350"/>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69"/>
      <c r="H29" s="371"/>
      <c r="I29" s="371"/>
      <c r="J29" s="371"/>
      <c r="K29" s="371"/>
      <c r="L29" s="371"/>
      <c r="M29" s="350"/>
      <c r="N29" s="350"/>
      <c r="O29" s="350"/>
      <c r="P29" s="350"/>
      <c r="Q29" s="350"/>
      <c r="R29" s="350"/>
      <c r="S29" s="350"/>
      <c r="T29" s="350"/>
      <c r="U29" s="350"/>
      <c r="V29" s="350"/>
      <c r="W29" s="350"/>
      <c r="X29" s="350"/>
      <c r="Y29" s="350"/>
      <c r="Z29" s="350"/>
      <c r="AA29" s="350"/>
      <c r="AB29" s="350"/>
      <c r="AC29" s="350"/>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69"/>
      <c r="H30" s="371"/>
      <c r="I30" s="371"/>
      <c r="J30" s="371"/>
      <c r="K30" s="371"/>
      <c r="L30" s="371"/>
      <c r="M30" s="350"/>
      <c r="N30" s="350"/>
      <c r="O30" s="350"/>
      <c r="P30" s="350"/>
      <c r="Q30" s="350"/>
      <c r="R30" s="350"/>
      <c r="S30" s="350"/>
      <c r="T30" s="350"/>
      <c r="U30" s="350"/>
      <c r="V30" s="350"/>
      <c r="W30" s="350"/>
      <c r="X30" s="350"/>
      <c r="Y30" s="350"/>
      <c r="Z30" s="350"/>
      <c r="AA30" s="350"/>
      <c r="AB30" s="350"/>
      <c r="AC30" s="350"/>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69"/>
      <c r="H31" s="371"/>
      <c r="I31" s="371"/>
      <c r="J31" s="371"/>
      <c r="K31" s="371"/>
      <c r="L31" s="371"/>
      <c r="M31" s="350"/>
      <c r="N31" s="350"/>
      <c r="O31" s="350"/>
      <c r="P31" s="350"/>
      <c r="Q31" s="350"/>
      <c r="R31" s="350"/>
      <c r="S31" s="350"/>
      <c r="T31" s="350"/>
      <c r="U31" s="350"/>
      <c r="V31" s="350"/>
      <c r="W31" s="350"/>
      <c r="X31" s="350"/>
      <c r="Y31" s="350"/>
      <c r="Z31" s="350"/>
      <c r="AA31" s="350"/>
      <c r="AB31" s="350"/>
      <c r="AC31" s="350"/>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69"/>
      <c r="H32" s="371"/>
      <c r="I32" s="371"/>
      <c r="J32" s="371"/>
      <c r="K32" s="371"/>
      <c r="L32" s="371"/>
      <c r="M32" s="350"/>
      <c r="N32" s="350"/>
      <c r="O32" s="350"/>
      <c r="P32" s="350"/>
      <c r="Q32" s="350"/>
      <c r="R32" s="350"/>
      <c r="S32" s="350"/>
      <c r="T32" s="350"/>
      <c r="U32" s="350"/>
      <c r="V32" s="350"/>
      <c r="W32" s="350"/>
      <c r="X32" s="350"/>
      <c r="Y32" s="350"/>
      <c r="Z32" s="350"/>
      <c r="AA32" s="350"/>
      <c r="AB32" s="350"/>
      <c r="AC32" s="350"/>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69"/>
      <c r="H33" s="371"/>
      <c r="I33" s="371"/>
      <c r="J33" s="371"/>
      <c r="K33" s="371"/>
      <c r="L33" s="371"/>
      <c r="M33" s="350"/>
      <c r="N33" s="350"/>
      <c r="O33" s="350"/>
      <c r="P33" s="350"/>
      <c r="Q33" s="350"/>
      <c r="R33" s="350"/>
      <c r="S33" s="350"/>
      <c r="T33" s="350"/>
      <c r="U33" s="350"/>
      <c r="V33" s="350"/>
      <c r="W33" s="350"/>
      <c r="X33" s="350"/>
      <c r="Y33" s="350"/>
      <c r="Z33" s="350"/>
      <c r="AA33" s="350"/>
      <c r="AB33" s="350"/>
      <c r="AC33" s="350"/>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69"/>
      <c r="H34" s="371"/>
      <c r="I34" s="371"/>
      <c r="J34" s="371"/>
      <c r="K34" s="371"/>
      <c r="L34" s="371"/>
      <c r="M34" s="350"/>
      <c r="N34" s="350"/>
      <c r="O34" s="350"/>
      <c r="P34" s="350"/>
      <c r="Q34" s="350"/>
      <c r="R34" s="350"/>
      <c r="S34" s="350"/>
      <c r="T34" s="350"/>
      <c r="U34" s="350"/>
      <c r="V34" s="350"/>
      <c r="W34" s="350"/>
      <c r="X34" s="350"/>
      <c r="Y34" s="350"/>
      <c r="Z34" s="350"/>
      <c r="AA34" s="350"/>
      <c r="AB34" s="350"/>
      <c r="AC34" s="350"/>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69"/>
      <c r="H35" s="371"/>
      <c r="I35" s="371"/>
      <c r="J35" s="371"/>
      <c r="K35" s="371"/>
      <c r="L35" s="371"/>
      <c r="M35" s="350"/>
      <c r="N35" s="350"/>
      <c r="O35" s="350"/>
      <c r="P35" s="350"/>
      <c r="Q35" s="350"/>
      <c r="R35" s="350"/>
      <c r="S35" s="350"/>
      <c r="T35" s="350"/>
      <c r="U35" s="350"/>
      <c r="V35" s="350"/>
      <c r="W35" s="350"/>
      <c r="X35" s="350"/>
      <c r="Y35" s="350"/>
      <c r="Z35" s="350"/>
      <c r="AA35" s="350"/>
      <c r="AB35" s="350"/>
      <c r="AC35" s="350"/>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69"/>
      <c r="H36" s="371"/>
      <c r="I36" s="371"/>
      <c r="J36" s="371"/>
      <c r="K36" s="371"/>
      <c r="L36" s="371"/>
      <c r="M36" s="350"/>
      <c r="N36" s="350"/>
      <c r="O36" s="350"/>
      <c r="P36" s="350"/>
      <c r="Q36" s="350"/>
      <c r="R36" s="350"/>
      <c r="S36" s="350"/>
      <c r="T36" s="350"/>
      <c r="U36" s="350"/>
      <c r="V36" s="350"/>
      <c r="W36" s="350"/>
      <c r="X36" s="350"/>
      <c r="Y36" s="350"/>
      <c r="Z36" s="350"/>
      <c r="AA36" s="350"/>
      <c r="AB36" s="350"/>
      <c r="AC36" s="350"/>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69"/>
      <c r="H37" s="371"/>
      <c r="I37" s="371"/>
      <c r="J37" s="371"/>
      <c r="K37" s="371"/>
      <c r="L37" s="371"/>
      <c r="M37" s="350"/>
      <c r="N37" s="350"/>
      <c r="O37" s="350"/>
      <c r="P37" s="350"/>
      <c r="Q37" s="350"/>
      <c r="R37" s="350"/>
      <c r="S37" s="350"/>
      <c r="T37" s="350"/>
      <c r="U37" s="350"/>
      <c r="V37" s="350"/>
      <c r="W37" s="350"/>
      <c r="X37" s="350"/>
      <c r="Y37" s="350"/>
      <c r="Z37" s="350"/>
      <c r="AA37" s="350"/>
      <c r="AB37" s="350"/>
      <c r="AC37" s="350"/>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69"/>
      <c r="H38" s="371"/>
      <c r="I38" s="371"/>
      <c r="J38" s="371"/>
      <c r="K38" s="371"/>
      <c r="L38" s="371"/>
      <c r="M38" s="350"/>
      <c r="N38" s="350"/>
      <c r="O38" s="350"/>
      <c r="P38" s="350"/>
      <c r="Q38" s="350"/>
      <c r="R38" s="350"/>
      <c r="S38" s="350"/>
      <c r="T38" s="350"/>
      <c r="U38" s="350"/>
      <c r="V38" s="350"/>
      <c r="W38" s="350"/>
      <c r="X38" s="350"/>
      <c r="Y38" s="350"/>
      <c r="Z38" s="350"/>
      <c r="AA38" s="350"/>
      <c r="AB38" s="350"/>
      <c r="AC38" s="350"/>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69"/>
      <c r="H39" s="371"/>
      <c r="I39" s="371"/>
      <c r="J39" s="371"/>
      <c r="K39" s="371"/>
      <c r="L39" s="371"/>
      <c r="M39" s="350"/>
      <c r="N39" s="350"/>
      <c r="O39" s="350"/>
      <c r="P39" s="350"/>
      <c r="Q39" s="350"/>
      <c r="R39" s="350"/>
      <c r="S39" s="350"/>
      <c r="T39" s="350"/>
      <c r="U39" s="350"/>
      <c r="V39" s="350"/>
      <c r="W39" s="350"/>
      <c r="X39" s="350"/>
      <c r="Y39" s="350"/>
      <c r="Z39" s="350"/>
      <c r="AA39" s="350"/>
      <c r="AB39" s="350"/>
      <c r="AC39" s="350"/>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69"/>
      <c r="H40" s="371"/>
      <c r="I40" s="371"/>
      <c r="J40" s="371"/>
      <c r="K40" s="371"/>
      <c r="L40" s="371"/>
      <c r="M40" s="350"/>
      <c r="N40" s="350"/>
      <c r="O40" s="350"/>
      <c r="P40" s="350"/>
      <c r="Q40" s="350"/>
      <c r="R40" s="350"/>
      <c r="S40" s="350"/>
      <c r="T40" s="350"/>
      <c r="U40" s="350"/>
      <c r="V40" s="350"/>
      <c r="W40" s="350"/>
      <c r="X40" s="350"/>
      <c r="Y40" s="350"/>
      <c r="Z40" s="350"/>
      <c r="AA40" s="350"/>
      <c r="AB40" s="350"/>
      <c r="AC40" s="350"/>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69"/>
      <c r="H41" s="371"/>
      <c r="I41" s="371"/>
      <c r="J41" s="371"/>
      <c r="K41" s="371"/>
      <c r="L41" s="371"/>
      <c r="M41" s="350"/>
      <c r="N41" s="350"/>
      <c r="O41" s="350"/>
      <c r="P41" s="350"/>
      <c r="Q41" s="350"/>
      <c r="R41" s="350"/>
      <c r="S41" s="350"/>
      <c r="T41" s="350"/>
      <c r="U41" s="350"/>
      <c r="V41" s="350"/>
      <c r="W41" s="350"/>
      <c r="X41" s="350"/>
      <c r="Y41" s="350"/>
      <c r="Z41" s="350"/>
      <c r="AA41" s="350"/>
      <c r="AB41" s="350"/>
      <c r="AC41" s="350"/>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69"/>
      <c r="H42" s="371"/>
      <c r="I42" s="371"/>
      <c r="J42" s="371"/>
      <c r="K42" s="371"/>
      <c r="L42" s="371"/>
      <c r="M42" s="350"/>
      <c r="N42" s="350"/>
      <c r="O42" s="350"/>
      <c r="P42" s="350"/>
      <c r="Q42" s="350"/>
      <c r="R42" s="350"/>
      <c r="S42" s="350"/>
      <c r="T42" s="350"/>
      <c r="U42" s="350"/>
      <c r="V42" s="350"/>
      <c r="W42" s="350"/>
      <c r="X42" s="350"/>
      <c r="Y42" s="350"/>
      <c r="Z42" s="350"/>
      <c r="AA42" s="350"/>
      <c r="AB42" s="350"/>
      <c r="AC42" s="350"/>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69"/>
      <c r="H43" s="371"/>
      <c r="I43" s="371"/>
      <c r="J43" s="371"/>
      <c r="K43" s="371"/>
      <c r="L43" s="371"/>
      <c r="M43" s="350"/>
      <c r="N43" s="350"/>
      <c r="O43" s="350"/>
      <c r="P43" s="350"/>
      <c r="Q43" s="350"/>
      <c r="R43" s="350"/>
      <c r="S43" s="350"/>
      <c r="T43" s="350"/>
      <c r="U43" s="350"/>
      <c r="V43" s="350"/>
      <c r="W43" s="350"/>
      <c r="X43" s="350"/>
      <c r="Y43" s="350"/>
      <c r="Z43" s="350"/>
      <c r="AA43" s="350"/>
      <c r="AB43" s="350"/>
      <c r="AC43" s="350"/>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69"/>
      <c r="H44" s="371"/>
      <c r="I44" s="371"/>
      <c r="J44" s="371"/>
      <c r="K44" s="371"/>
      <c r="L44" s="371"/>
      <c r="M44" s="350"/>
      <c r="N44" s="350"/>
      <c r="O44" s="350"/>
      <c r="P44" s="350"/>
      <c r="Q44" s="350"/>
      <c r="R44" s="350"/>
      <c r="S44" s="350"/>
      <c r="T44" s="350"/>
      <c r="U44" s="350"/>
      <c r="V44" s="350"/>
      <c r="W44" s="350"/>
      <c r="X44" s="350"/>
      <c r="Y44" s="350"/>
      <c r="Z44" s="350"/>
      <c r="AA44" s="350"/>
      <c r="AB44" s="350"/>
      <c r="AC44" s="350"/>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69"/>
      <c r="H45" s="371"/>
      <c r="I45" s="371"/>
      <c r="J45" s="371"/>
      <c r="K45" s="371"/>
      <c r="L45" s="371"/>
      <c r="M45" s="350"/>
      <c r="N45" s="350"/>
      <c r="O45" s="350"/>
      <c r="P45" s="350"/>
      <c r="Q45" s="350"/>
      <c r="R45" s="350"/>
      <c r="S45" s="350"/>
      <c r="T45" s="350"/>
      <c r="U45" s="350"/>
      <c r="V45" s="350"/>
      <c r="W45" s="350"/>
      <c r="X45" s="350"/>
      <c r="Y45" s="350"/>
      <c r="Z45" s="350"/>
      <c r="AA45" s="350"/>
      <c r="AB45" s="350"/>
      <c r="AC45" s="350"/>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69"/>
      <c r="H46" s="371"/>
      <c r="I46" s="371"/>
      <c r="J46" s="371"/>
      <c r="K46" s="371"/>
      <c r="L46" s="371"/>
      <c r="M46" s="350"/>
      <c r="N46" s="350"/>
      <c r="O46" s="350"/>
      <c r="P46" s="350"/>
      <c r="Q46" s="350"/>
      <c r="R46" s="350"/>
      <c r="S46" s="350"/>
      <c r="T46" s="350"/>
      <c r="U46" s="350"/>
      <c r="V46" s="350"/>
      <c r="W46" s="350"/>
      <c r="X46" s="350"/>
      <c r="Y46" s="350"/>
      <c r="Z46" s="350"/>
      <c r="AA46" s="350"/>
      <c r="AB46" s="350"/>
      <c r="AC46" s="350"/>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69"/>
      <c r="H47" s="371"/>
      <c r="I47" s="371"/>
      <c r="J47" s="371"/>
      <c r="K47" s="371"/>
      <c r="L47" s="371"/>
      <c r="M47" s="350"/>
      <c r="N47" s="350"/>
      <c r="O47" s="350"/>
      <c r="P47" s="350"/>
      <c r="Q47" s="350"/>
      <c r="R47" s="350"/>
      <c r="S47" s="350"/>
      <c r="T47" s="350"/>
      <c r="U47" s="350"/>
      <c r="V47" s="350"/>
      <c r="W47" s="350"/>
      <c r="X47" s="350"/>
      <c r="Y47" s="350"/>
      <c r="Z47" s="350"/>
      <c r="AA47" s="350"/>
      <c r="AB47" s="350"/>
      <c r="AC47" s="350"/>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69"/>
      <c r="H48" s="371"/>
      <c r="I48" s="371"/>
      <c r="J48" s="371"/>
      <c r="K48" s="371"/>
      <c r="L48" s="371"/>
      <c r="M48" s="350"/>
      <c r="N48" s="350"/>
      <c r="O48" s="350"/>
      <c r="P48" s="350"/>
      <c r="Q48" s="350"/>
      <c r="R48" s="350"/>
      <c r="S48" s="350"/>
      <c r="T48" s="350"/>
      <c r="U48" s="350"/>
      <c r="V48" s="350"/>
      <c r="W48" s="350"/>
      <c r="X48" s="350"/>
      <c r="Y48" s="350"/>
      <c r="Z48" s="350"/>
      <c r="AA48" s="350"/>
      <c r="AB48" s="350"/>
      <c r="AC48" s="350"/>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69"/>
      <c r="H49" s="371"/>
      <c r="I49" s="371"/>
      <c r="J49" s="371"/>
      <c r="K49" s="371"/>
      <c r="L49" s="371"/>
      <c r="M49" s="350"/>
      <c r="N49" s="350"/>
      <c r="O49" s="350"/>
      <c r="P49" s="350"/>
      <c r="Q49" s="350"/>
      <c r="R49" s="350"/>
      <c r="S49" s="350"/>
      <c r="T49" s="350"/>
      <c r="U49" s="350"/>
      <c r="V49" s="350"/>
      <c r="W49" s="350"/>
      <c r="X49" s="350"/>
      <c r="Y49" s="350"/>
      <c r="Z49" s="350"/>
      <c r="AA49" s="350"/>
      <c r="AB49" s="350"/>
      <c r="AC49" s="350"/>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69"/>
      <c r="H50" s="371"/>
      <c r="I50" s="371"/>
      <c r="J50" s="371"/>
      <c r="K50" s="371"/>
      <c r="L50" s="371"/>
      <c r="M50" s="350"/>
      <c r="N50" s="350"/>
      <c r="O50" s="350"/>
      <c r="P50" s="350"/>
      <c r="Q50" s="350"/>
      <c r="R50" s="350"/>
      <c r="S50" s="350"/>
      <c r="T50" s="350"/>
      <c r="U50" s="350"/>
      <c r="V50" s="350"/>
      <c r="W50" s="350"/>
      <c r="X50" s="350"/>
      <c r="Y50" s="350"/>
      <c r="Z50" s="350"/>
      <c r="AA50" s="350"/>
      <c r="AB50" s="350"/>
      <c r="AC50" s="350"/>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69"/>
      <c r="H51" s="371"/>
      <c r="I51" s="371"/>
      <c r="J51" s="371"/>
      <c r="K51" s="371"/>
      <c r="L51" s="371"/>
      <c r="M51" s="350"/>
      <c r="N51" s="350"/>
      <c r="O51" s="350"/>
      <c r="P51" s="350"/>
      <c r="Q51" s="350"/>
      <c r="R51" s="350"/>
      <c r="S51" s="350"/>
      <c r="T51" s="350"/>
      <c r="U51" s="350"/>
      <c r="V51" s="350"/>
      <c r="W51" s="350"/>
      <c r="X51" s="350"/>
      <c r="Y51" s="350"/>
      <c r="Z51" s="350"/>
      <c r="AA51" s="350"/>
      <c r="AB51" s="350"/>
      <c r="AC51" s="350"/>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69"/>
      <c r="H52" s="371"/>
      <c r="I52" s="371"/>
      <c r="J52" s="371"/>
      <c r="K52" s="371"/>
      <c r="L52" s="371"/>
      <c r="M52" s="350"/>
      <c r="N52" s="350"/>
      <c r="O52" s="350"/>
      <c r="P52" s="350"/>
      <c r="Q52" s="350"/>
      <c r="R52" s="350"/>
      <c r="S52" s="350"/>
      <c r="T52" s="350"/>
      <c r="U52" s="350"/>
      <c r="V52" s="350"/>
      <c r="W52" s="350"/>
      <c r="X52" s="350"/>
      <c r="Y52" s="350"/>
      <c r="Z52" s="350"/>
      <c r="AA52" s="350"/>
      <c r="AB52" s="350"/>
      <c r="AC52" s="350"/>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69"/>
      <c r="H53" s="371"/>
      <c r="I53" s="371"/>
      <c r="J53" s="371"/>
      <c r="K53" s="371"/>
      <c r="L53" s="371"/>
      <c r="M53" s="350"/>
      <c r="N53" s="350"/>
      <c r="O53" s="350"/>
      <c r="P53" s="350"/>
      <c r="Q53" s="350"/>
      <c r="R53" s="350"/>
      <c r="S53" s="350"/>
      <c r="T53" s="350"/>
      <c r="U53" s="350"/>
      <c r="V53" s="350"/>
      <c r="W53" s="350"/>
      <c r="X53" s="350"/>
      <c r="Y53" s="350"/>
      <c r="Z53" s="350"/>
      <c r="AA53" s="350"/>
      <c r="AB53" s="350"/>
      <c r="AC53" s="350"/>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69"/>
      <c r="H54" s="371"/>
      <c r="I54" s="371"/>
      <c r="J54" s="371"/>
      <c r="K54" s="371"/>
      <c r="L54" s="373" t="s">
        <v>495</v>
      </c>
      <c r="M54" s="350"/>
      <c r="N54" s="350"/>
      <c r="O54" s="350"/>
      <c r="P54" s="350"/>
      <c r="Q54" s="350"/>
      <c r="R54" s="350"/>
      <c r="S54" s="350"/>
      <c r="T54" s="350"/>
      <c r="U54" s="350"/>
      <c r="V54" s="350"/>
      <c r="W54" s="350"/>
      <c r="X54" s="350"/>
      <c r="Y54" s="350"/>
      <c r="Z54" s="350"/>
      <c r="AA54" s="350"/>
      <c r="AB54" s="350"/>
      <c r="AC54" s="350"/>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69"/>
      <c r="H55" s="371"/>
      <c r="I55" s="371"/>
      <c r="J55" s="371"/>
      <c r="K55" s="371"/>
      <c r="L55" s="373" t="s">
        <v>495</v>
      </c>
      <c r="M55" s="350"/>
      <c r="N55" s="350"/>
      <c r="O55" s="350"/>
      <c r="P55" s="350"/>
      <c r="Q55" s="350"/>
      <c r="R55" s="350"/>
      <c r="S55" s="350"/>
      <c r="T55" s="350"/>
      <c r="U55" s="350"/>
      <c r="V55" s="350"/>
      <c r="W55" s="350"/>
      <c r="X55" s="350"/>
      <c r="Y55" s="350"/>
      <c r="Z55" s="350"/>
      <c r="AA55" s="350"/>
      <c r="AB55" s="350"/>
      <c r="AC55" s="350"/>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69"/>
      <c r="H56" s="371"/>
      <c r="I56" s="371"/>
      <c r="J56" s="371"/>
      <c r="K56" s="371"/>
      <c r="L56" s="371"/>
      <c r="M56" s="350"/>
      <c r="N56" s="350"/>
      <c r="O56" s="350"/>
      <c r="P56" s="350"/>
      <c r="Q56" s="350"/>
      <c r="R56" s="350"/>
      <c r="S56" s="350"/>
      <c r="T56" s="350"/>
      <c r="U56" s="350"/>
      <c r="V56" s="350"/>
      <c r="W56" s="350"/>
      <c r="X56" s="350"/>
      <c r="Y56" s="350"/>
      <c r="Z56" s="350"/>
      <c r="AA56" s="350"/>
      <c r="AB56" s="350"/>
      <c r="AC56" s="350"/>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69"/>
      <c r="H57" s="371"/>
      <c r="I57" s="371"/>
      <c r="J57" s="371"/>
      <c r="K57" s="371"/>
      <c r="L57" s="371"/>
      <c r="M57" s="350"/>
      <c r="N57" s="350"/>
      <c r="O57" s="350"/>
      <c r="P57" s="350"/>
      <c r="Q57" s="350"/>
      <c r="R57" s="350"/>
      <c r="S57" s="350"/>
      <c r="T57" s="350"/>
      <c r="U57" s="350"/>
      <c r="V57" s="350"/>
      <c r="W57" s="350"/>
      <c r="X57" s="350"/>
      <c r="Y57" s="350"/>
      <c r="Z57" s="350"/>
      <c r="AA57" s="350"/>
      <c r="AB57" s="350"/>
      <c r="AC57" s="350"/>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69"/>
      <c r="H58" s="371"/>
      <c r="I58" s="371"/>
      <c r="J58" s="371"/>
      <c r="K58" s="371"/>
      <c r="L58" s="371"/>
      <c r="M58" s="350"/>
      <c r="N58" s="350"/>
      <c r="O58" s="350"/>
      <c r="P58" s="350"/>
      <c r="Q58" s="350"/>
      <c r="R58" s="350"/>
      <c r="S58" s="350"/>
      <c r="T58" s="350"/>
      <c r="U58" s="350"/>
      <c r="V58" s="350"/>
      <c r="W58" s="350"/>
      <c r="X58" s="350"/>
      <c r="Y58" s="350"/>
      <c r="Z58" s="350"/>
      <c r="AA58" s="350"/>
      <c r="AB58" s="350"/>
      <c r="AC58" s="350"/>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69"/>
      <c r="H59" s="371"/>
      <c r="I59" s="371"/>
      <c r="J59" s="371"/>
      <c r="K59" s="371"/>
      <c r="L59" s="371"/>
      <c r="M59" s="350"/>
      <c r="N59" s="350"/>
      <c r="O59" s="350"/>
      <c r="P59" s="350"/>
      <c r="Q59" s="350"/>
      <c r="R59" s="350"/>
      <c r="S59" s="350"/>
      <c r="T59" s="350"/>
      <c r="U59" s="350"/>
      <c r="V59" s="350"/>
      <c r="W59" s="350"/>
      <c r="X59" s="350"/>
      <c r="Y59" s="350"/>
      <c r="Z59" s="350"/>
      <c r="AA59" s="350"/>
      <c r="AB59" s="350"/>
      <c r="AC59" s="350"/>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69"/>
      <c r="H60" s="371"/>
      <c r="I60" s="371"/>
      <c r="J60" s="371"/>
      <c r="K60" s="371"/>
      <c r="L60" s="371"/>
      <c r="M60" s="350"/>
      <c r="N60" s="350"/>
      <c r="O60" s="350"/>
      <c r="P60" s="350"/>
      <c r="Q60" s="350"/>
      <c r="R60" s="350"/>
      <c r="S60" s="350"/>
      <c r="T60" s="350"/>
      <c r="U60" s="350"/>
      <c r="V60" s="350"/>
      <c r="W60" s="350"/>
      <c r="X60" s="350"/>
      <c r="Y60" s="350"/>
      <c r="Z60" s="350"/>
      <c r="AA60" s="350"/>
      <c r="AB60" s="350"/>
      <c r="AC60" s="350"/>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69"/>
      <c r="H61" s="371"/>
      <c r="I61" s="371"/>
      <c r="J61" s="371"/>
      <c r="K61" s="371"/>
      <c r="L61" s="371"/>
      <c r="M61" s="350"/>
      <c r="N61" s="350"/>
      <c r="O61" s="350"/>
      <c r="P61" s="350"/>
      <c r="Q61" s="350"/>
      <c r="R61" s="350"/>
      <c r="S61" s="350"/>
      <c r="T61" s="350"/>
      <c r="U61" s="350"/>
      <c r="V61" s="350"/>
      <c r="W61" s="350"/>
      <c r="X61" s="350"/>
      <c r="Y61" s="350"/>
      <c r="Z61" s="350"/>
      <c r="AA61" s="350"/>
      <c r="AB61" s="350"/>
      <c r="AC61" s="350"/>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69"/>
      <c r="H62" s="371"/>
      <c r="I62" s="371"/>
      <c r="J62" s="371"/>
      <c r="K62" s="371"/>
      <c r="L62" s="371"/>
      <c r="M62" s="350"/>
      <c r="N62" s="350"/>
      <c r="O62" s="350"/>
      <c r="P62" s="350"/>
      <c r="Q62" s="350"/>
      <c r="R62" s="350"/>
      <c r="S62" s="350"/>
      <c r="T62" s="350"/>
      <c r="U62" s="350"/>
      <c r="V62" s="350"/>
      <c r="W62" s="350"/>
      <c r="X62" s="350"/>
      <c r="Y62" s="350"/>
      <c r="Z62" s="350"/>
      <c r="AA62" s="350"/>
      <c r="AB62" s="350"/>
      <c r="AC62" s="350"/>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69"/>
      <c r="H63" s="371"/>
      <c r="I63" s="371"/>
      <c r="J63" s="371"/>
      <c r="K63" s="371"/>
      <c r="L63" s="371"/>
      <c r="M63" s="350"/>
      <c r="N63" s="350"/>
      <c r="O63" s="350"/>
      <c r="P63" s="350"/>
      <c r="Q63" s="350"/>
      <c r="R63" s="350"/>
      <c r="S63" s="350"/>
      <c r="T63" s="350"/>
      <c r="U63" s="350"/>
      <c r="V63" s="350"/>
      <c r="W63" s="350"/>
      <c r="X63" s="350"/>
      <c r="Y63" s="350"/>
      <c r="Z63" s="350"/>
      <c r="AA63" s="350"/>
      <c r="AB63" s="350"/>
      <c r="AC63" s="350"/>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69"/>
      <c r="H64" s="371"/>
      <c r="I64" s="371"/>
      <c r="J64" s="371"/>
      <c r="K64" s="371"/>
      <c r="L64" s="371"/>
      <c r="M64" s="350"/>
      <c r="N64" s="350"/>
      <c r="O64" s="350"/>
      <c r="P64" s="350"/>
      <c r="Q64" s="350"/>
      <c r="R64" s="350"/>
      <c r="S64" s="350"/>
      <c r="T64" s="350"/>
      <c r="U64" s="350"/>
      <c r="V64" s="350"/>
      <c r="W64" s="350"/>
      <c r="X64" s="350"/>
      <c r="Y64" s="350"/>
      <c r="Z64" s="350"/>
      <c r="AA64" s="350"/>
      <c r="AB64" s="350"/>
      <c r="AC64" s="350"/>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69"/>
      <c r="H65" s="371"/>
      <c r="I65" s="371"/>
      <c r="J65" s="371"/>
      <c r="K65" s="371"/>
      <c r="L65" s="371"/>
      <c r="M65" s="350"/>
      <c r="N65" s="350"/>
      <c r="O65" s="350"/>
      <c r="P65" s="350"/>
      <c r="Q65" s="350"/>
      <c r="R65" s="350"/>
      <c r="S65" s="350"/>
      <c r="T65" s="350"/>
      <c r="U65" s="350"/>
      <c r="V65" s="350"/>
      <c r="W65" s="350"/>
      <c r="X65" s="350"/>
      <c r="Y65" s="350"/>
      <c r="Z65" s="350"/>
      <c r="AA65" s="350"/>
      <c r="AB65" s="350"/>
      <c r="AC65" s="350"/>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69"/>
      <c r="H66" s="371"/>
      <c r="I66" s="371"/>
      <c r="J66" s="371"/>
      <c r="K66" s="371"/>
      <c r="L66" s="371"/>
      <c r="M66" s="350"/>
      <c r="N66" s="350"/>
      <c r="O66" s="350"/>
      <c r="P66" s="350"/>
      <c r="Q66" s="350"/>
      <c r="R66" s="350"/>
      <c r="S66" s="350"/>
      <c r="T66" s="350"/>
      <c r="U66" s="350"/>
      <c r="V66" s="350"/>
      <c r="W66" s="350"/>
      <c r="X66" s="350"/>
      <c r="Y66" s="350"/>
      <c r="Z66" s="350"/>
      <c r="AA66" s="350"/>
      <c r="AB66" s="350"/>
      <c r="AC66" s="350"/>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69"/>
      <c r="H67" s="371"/>
      <c r="I67" s="371"/>
      <c r="J67" s="371"/>
      <c r="K67" s="371"/>
      <c r="L67" s="371"/>
      <c r="M67" s="350"/>
      <c r="N67" s="350"/>
      <c r="O67" s="350"/>
      <c r="P67" s="350"/>
      <c r="Q67" s="350"/>
      <c r="R67" s="350"/>
      <c r="S67" s="350"/>
      <c r="T67" s="350"/>
      <c r="U67" s="350"/>
      <c r="V67" s="350"/>
      <c r="W67" s="350"/>
      <c r="X67" s="350"/>
      <c r="Y67" s="350"/>
      <c r="Z67" s="350"/>
      <c r="AA67" s="350"/>
      <c r="AB67" s="350"/>
      <c r="AC67" s="350"/>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69"/>
      <c r="H68" s="371"/>
      <c r="I68" s="371"/>
      <c r="J68" s="371"/>
      <c r="K68" s="371"/>
      <c r="L68" s="371"/>
      <c r="M68" s="350"/>
      <c r="N68" s="350"/>
      <c r="O68" s="350"/>
      <c r="P68" s="350"/>
      <c r="Q68" s="350"/>
      <c r="R68" s="350"/>
      <c r="S68" s="350"/>
      <c r="T68" s="350"/>
      <c r="U68" s="350"/>
      <c r="V68" s="350"/>
      <c r="W68" s="350"/>
      <c r="X68" s="350"/>
      <c r="Y68" s="350"/>
      <c r="Z68" s="350"/>
      <c r="AA68" s="350"/>
      <c r="AB68" s="350"/>
      <c r="AC68" s="350"/>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69"/>
      <c r="H69" s="371"/>
      <c r="I69" s="371"/>
      <c r="J69" s="371"/>
      <c r="K69" s="371"/>
      <c r="L69" s="371"/>
      <c r="M69" s="350"/>
      <c r="N69" s="350"/>
      <c r="O69" s="350"/>
      <c r="P69" s="350"/>
      <c r="Q69" s="350"/>
      <c r="R69" s="350"/>
      <c r="S69" s="350"/>
      <c r="T69" s="350"/>
      <c r="U69" s="350"/>
      <c r="V69" s="350"/>
      <c r="W69" s="350"/>
      <c r="X69" s="350"/>
      <c r="Y69" s="350"/>
      <c r="Z69" s="350"/>
      <c r="AA69" s="350"/>
      <c r="AB69" s="350"/>
      <c r="AC69" s="350"/>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69"/>
      <c r="H70" s="371"/>
      <c r="I70" s="371"/>
      <c r="J70" s="371"/>
      <c r="K70" s="371"/>
      <c r="L70" s="371"/>
      <c r="M70" s="350"/>
      <c r="N70" s="350"/>
      <c r="O70" s="350"/>
      <c r="P70" s="350"/>
      <c r="Q70" s="350"/>
      <c r="R70" s="350"/>
      <c r="S70" s="350"/>
      <c r="T70" s="350"/>
      <c r="U70" s="350"/>
      <c r="V70" s="350"/>
      <c r="W70" s="350"/>
      <c r="X70" s="350"/>
      <c r="Y70" s="350"/>
      <c r="Z70" s="350"/>
      <c r="AA70" s="350"/>
      <c r="AB70" s="350"/>
      <c r="AC70" s="350"/>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69"/>
      <c r="H71" s="371"/>
      <c r="I71" s="371"/>
      <c r="J71" s="371"/>
      <c r="K71" s="371"/>
      <c r="L71" s="371"/>
      <c r="M71" s="350"/>
      <c r="N71" s="350"/>
      <c r="O71" s="350"/>
      <c r="P71" s="350"/>
      <c r="Q71" s="350"/>
      <c r="R71" s="350"/>
      <c r="S71" s="350"/>
      <c r="T71" s="350"/>
      <c r="U71" s="350"/>
      <c r="V71" s="350"/>
      <c r="W71" s="350"/>
      <c r="X71" s="350"/>
      <c r="Y71" s="350"/>
      <c r="Z71" s="350"/>
      <c r="AA71" s="350"/>
      <c r="AB71" s="350"/>
      <c r="AC71" s="350"/>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69"/>
      <c r="H72" s="371"/>
      <c r="I72" s="371"/>
      <c r="J72" s="371"/>
      <c r="K72" s="371"/>
      <c r="L72" s="371"/>
      <c r="M72" s="350"/>
      <c r="N72" s="350"/>
      <c r="O72" s="350"/>
      <c r="P72" s="350"/>
      <c r="Q72" s="350"/>
      <c r="R72" s="350"/>
      <c r="S72" s="350"/>
      <c r="T72" s="350"/>
      <c r="U72" s="350"/>
      <c r="V72" s="350"/>
      <c r="W72" s="350"/>
      <c r="X72" s="350"/>
      <c r="Y72" s="350"/>
      <c r="Z72" s="350"/>
      <c r="AA72" s="350"/>
      <c r="AB72" s="350"/>
      <c r="AC72" s="350"/>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69"/>
      <c r="H73" s="371"/>
      <c r="I73" s="371"/>
      <c r="J73" s="371"/>
      <c r="K73" s="371"/>
      <c r="L73" s="371"/>
      <c r="M73" s="350"/>
      <c r="N73" s="350"/>
      <c r="O73" s="350"/>
      <c r="P73" s="350"/>
      <c r="Q73" s="350"/>
      <c r="R73" s="350"/>
      <c r="S73" s="350"/>
      <c r="T73" s="350"/>
      <c r="U73" s="350"/>
      <c r="V73" s="350"/>
      <c r="W73" s="350"/>
      <c r="X73" s="350"/>
      <c r="Y73" s="350"/>
      <c r="Z73" s="350"/>
      <c r="AA73" s="350"/>
      <c r="AB73" s="350"/>
      <c r="AC73" s="350"/>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69"/>
      <c r="H74" s="371"/>
      <c r="I74" s="371"/>
      <c r="J74" s="371"/>
      <c r="K74" s="371"/>
      <c r="L74" s="371"/>
      <c r="M74" s="350"/>
      <c r="N74" s="350"/>
      <c r="O74" s="350"/>
      <c r="P74" s="350"/>
      <c r="Q74" s="350"/>
      <c r="R74" s="350"/>
      <c r="S74" s="350"/>
      <c r="T74" s="350"/>
      <c r="U74" s="350"/>
      <c r="V74" s="350"/>
      <c r="W74" s="350"/>
      <c r="X74" s="350"/>
      <c r="Y74" s="350"/>
      <c r="Z74" s="350"/>
      <c r="AA74" s="350"/>
      <c r="AB74" s="350"/>
      <c r="AC74" s="350"/>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69"/>
      <c r="H75" s="371"/>
      <c r="I75" s="371"/>
      <c r="J75" s="371"/>
      <c r="K75" s="371"/>
      <c r="L75" s="371"/>
      <c r="M75" s="350"/>
      <c r="N75" s="350"/>
      <c r="O75" s="350"/>
      <c r="P75" s="350"/>
      <c r="Q75" s="350"/>
      <c r="R75" s="350"/>
      <c r="S75" s="350"/>
      <c r="T75" s="350"/>
      <c r="U75" s="350"/>
      <c r="V75" s="350"/>
      <c r="W75" s="350"/>
      <c r="X75" s="350"/>
      <c r="Y75" s="350"/>
      <c r="Z75" s="350"/>
      <c r="AA75" s="350"/>
      <c r="AB75" s="350"/>
      <c r="AC75" s="350"/>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69"/>
      <c r="H76" s="371"/>
      <c r="I76" s="371"/>
      <c r="J76" s="371"/>
      <c r="K76" s="371"/>
      <c r="L76" s="371"/>
      <c r="M76" s="350"/>
      <c r="N76" s="350"/>
      <c r="O76" s="350"/>
      <c r="P76" s="350"/>
      <c r="Q76" s="350"/>
      <c r="R76" s="350"/>
      <c r="S76" s="350"/>
      <c r="T76" s="350"/>
      <c r="U76" s="350"/>
      <c r="V76" s="350"/>
      <c r="W76" s="350"/>
      <c r="X76" s="350"/>
      <c r="Y76" s="350"/>
      <c r="Z76" s="350"/>
      <c r="AA76" s="350"/>
      <c r="AB76" s="350"/>
      <c r="AC76" s="350"/>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69"/>
      <c r="H77" s="371"/>
      <c r="I77" s="371"/>
      <c r="J77" s="371"/>
      <c r="K77" s="371"/>
      <c r="L77" s="371"/>
      <c r="M77" s="350"/>
      <c r="N77" s="350"/>
      <c r="O77" s="350"/>
      <c r="P77" s="350"/>
      <c r="Q77" s="350"/>
      <c r="R77" s="350"/>
      <c r="S77" s="350"/>
      <c r="T77" s="350"/>
      <c r="U77" s="350"/>
      <c r="V77" s="350"/>
      <c r="W77" s="350"/>
      <c r="X77" s="350"/>
      <c r="Y77" s="350"/>
      <c r="Z77" s="350"/>
      <c r="AA77" s="350"/>
      <c r="AB77" s="350"/>
      <c r="AC77" s="350"/>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69"/>
      <c r="H78" s="371"/>
      <c r="I78" s="371"/>
      <c r="J78" s="371"/>
      <c r="K78" s="371"/>
      <c r="L78" s="371"/>
      <c r="M78" s="350"/>
      <c r="N78" s="350"/>
      <c r="O78" s="350"/>
      <c r="P78" s="350"/>
      <c r="Q78" s="350"/>
      <c r="R78" s="350"/>
      <c r="S78" s="350"/>
      <c r="T78" s="350"/>
      <c r="U78" s="350"/>
      <c r="V78" s="350"/>
      <c r="W78" s="350"/>
      <c r="X78" s="350"/>
      <c r="Y78" s="350"/>
      <c r="Z78" s="350"/>
      <c r="AA78" s="350"/>
      <c r="AB78" s="350"/>
      <c r="AC78" s="350"/>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69"/>
      <c r="H79" s="371"/>
      <c r="I79" s="371"/>
      <c r="J79" s="371"/>
      <c r="K79" s="371"/>
      <c r="L79" s="371"/>
      <c r="M79" s="350"/>
      <c r="N79" s="350"/>
      <c r="O79" s="350"/>
      <c r="P79" s="350"/>
      <c r="Q79" s="350"/>
      <c r="R79" s="350"/>
      <c r="S79" s="350"/>
      <c r="T79" s="350"/>
      <c r="U79" s="350"/>
      <c r="V79" s="350"/>
      <c r="W79" s="350"/>
      <c r="X79" s="350"/>
      <c r="Y79" s="350"/>
      <c r="Z79" s="350"/>
      <c r="AA79" s="350"/>
      <c r="AB79" s="350"/>
      <c r="AC79" s="350"/>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69"/>
      <c r="H80" s="371"/>
      <c r="I80" s="371"/>
      <c r="J80" s="371"/>
      <c r="K80" s="371"/>
      <c r="L80" s="371"/>
      <c r="M80" s="350"/>
      <c r="N80" s="350"/>
      <c r="O80" s="350"/>
      <c r="P80" s="350"/>
      <c r="Q80" s="350"/>
      <c r="R80" s="350"/>
      <c r="S80" s="350"/>
      <c r="T80" s="350"/>
      <c r="U80" s="350"/>
      <c r="V80" s="350"/>
      <c r="W80" s="350"/>
      <c r="X80" s="350"/>
      <c r="Y80" s="350"/>
      <c r="Z80" s="350"/>
      <c r="AA80" s="350"/>
      <c r="AB80" s="350"/>
      <c r="AC80" s="350"/>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69"/>
      <c r="H81" s="371"/>
      <c r="I81" s="371"/>
      <c r="J81" s="371"/>
      <c r="K81" s="371"/>
      <c r="L81" s="371"/>
      <c r="M81" s="350"/>
      <c r="N81" s="350"/>
      <c r="O81" s="350"/>
      <c r="P81" s="350"/>
      <c r="Q81" s="350"/>
      <c r="R81" s="350"/>
      <c r="S81" s="350"/>
      <c r="T81" s="350"/>
      <c r="U81" s="350"/>
      <c r="V81" s="350"/>
      <c r="W81" s="350"/>
      <c r="X81" s="350"/>
      <c r="Y81" s="350"/>
      <c r="Z81" s="350"/>
      <c r="AA81" s="350"/>
      <c r="AB81" s="350"/>
      <c r="AC81" s="350"/>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69"/>
      <c r="H82" s="371"/>
      <c r="I82" s="371"/>
      <c r="J82" s="371"/>
      <c r="K82" s="371"/>
      <c r="L82" s="371"/>
      <c r="M82" s="350"/>
      <c r="N82" s="350"/>
      <c r="O82" s="350"/>
      <c r="P82" s="350"/>
      <c r="Q82" s="350"/>
      <c r="R82" s="350"/>
      <c r="S82" s="350"/>
      <c r="T82" s="350"/>
      <c r="U82" s="350"/>
      <c r="V82" s="350"/>
      <c r="W82" s="350"/>
      <c r="X82" s="350"/>
      <c r="Y82" s="350"/>
      <c r="Z82" s="350"/>
      <c r="AA82" s="350"/>
      <c r="AB82" s="350"/>
      <c r="AC82" s="350"/>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69"/>
      <c r="H83" s="371"/>
      <c r="I83" s="371"/>
      <c r="J83" s="371"/>
      <c r="K83" s="371"/>
      <c r="L83" s="371"/>
      <c r="M83" s="350"/>
      <c r="N83" s="350"/>
      <c r="O83" s="350"/>
      <c r="P83" s="350"/>
      <c r="Q83" s="350"/>
      <c r="R83" s="350"/>
      <c r="S83" s="350"/>
      <c r="T83" s="350"/>
      <c r="U83" s="350"/>
      <c r="V83" s="350"/>
      <c r="W83" s="350"/>
      <c r="X83" s="350"/>
      <c r="Y83" s="350"/>
      <c r="Z83" s="350"/>
      <c r="AA83" s="350"/>
      <c r="AB83" s="350"/>
      <c r="AC83" s="350"/>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69"/>
      <c r="H84" s="371"/>
      <c r="I84" s="371"/>
      <c r="J84" s="371"/>
      <c r="K84" s="371"/>
      <c r="L84" s="371"/>
      <c r="M84" s="350"/>
      <c r="N84" s="350"/>
      <c r="O84" s="350"/>
      <c r="P84" s="350"/>
      <c r="Q84" s="350"/>
      <c r="R84" s="350"/>
      <c r="S84" s="350"/>
      <c r="T84" s="350"/>
      <c r="U84" s="350"/>
      <c r="V84" s="350"/>
      <c r="W84" s="350"/>
      <c r="X84" s="350"/>
      <c r="Y84" s="350"/>
      <c r="Z84" s="350"/>
      <c r="AA84" s="350"/>
      <c r="AB84" s="350"/>
      <c r="AC84" s="350"/>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69"/>
      <c r="H85" s="371"/>
      <c r="I85" s="371"/>
      <c r="J85" s="371"/>
      <c r="K85" s="371"/>
      <c r="L85" s="371"/>
      <c r="M85" s="350"/>
      <c r="N85" s="350"/>
      <c r="O85" s="350"/>
      <c r="P85" s="350"/>
      <c r="Q85" s="350"/>
      <c r="R85" s="350"/>
      <c r="S85" s="350"/>
      <c r="T85" s="350"/>
      <c r="U85" s="350"/>
      <c r="V85" s="350"/>
      <c r="W85" s="350"/>
      <c r="X85" s="350"/>
      <c r="Y85" s="350"/>
      <c r="Z85" s="350"/>
      <c r="AA85" s="350"/>
      <c r="AB85" s="350"/>
      <c r="AC85" s="350"/>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69"/>
      <c r="H86" s="371"/>
      <c r="I86" s="371"/>
      <c r="J86" s="371"/>
      <c r="K86" s="371"/>
      <c r="L86" s="371"/>
      <c r="M86" s="350"/>
      <c r="N86" s="350"/>
      <c r="O86" s="350"/>
      <c r="P86" s="350"/>
      <c r="Q86" s="350"/>
      <c r="R86" s="350"/>
      <c r="S86" s="350"/>
      <c r="T86" s="350"/>
      <c r="U86" s="350"/>
      <c r="V86" s="350"/>
      <c r="W86" s="350"/>
      <c r="X86" s="350"/>
      <c r="Y86" s="350"/>
      <c r="Z86" s="350"/>
      <c r="AA86" s="350"/>
      <c r="AB86" s="350"/>
      <c r="AC86" s="350"/>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69"/>
      <c r="H87" s="371"/>
      <c r="I87" s="371"/>
      <c r="J87" s="371"/>
      <c r="K87" s="371"/>
      <c r="L87" s="371"/>
      <c r="M87" s="350"/>
      <c r="N87" s="350"/>
      <c r="O87" s="350"/>
      <c r="P87" s="350"/>
      <c r="Q87" s="350"/>
      <c r="R87" s="350"/>
      <c r="S87" s="350"/>
      <c r="T87" s="350"/>
      <c r="U87" s="350"/>
      <c r="V87" s="350"/>
      <c r="W87" s="350"/>
      <c r="X87" s="350"/>
      <c r="Y87" s="350"/>
      <c r="Z87" s="350"/>
      <c r="AA87" s="350"/>
      <c r="AB87" s="350"/>
      <c r="AC87" s="350"/>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69"/>
      <c r="H88" s="371"/>
      <c r="I88" s="371"/>
      <c r="J88" s="371"/>
      <c r="K88" s="371"/>
      <c r="L88" s="371"/>
      <c r="M88" s="350"/>
      <c r="N88" s="350"/>
      <c r="O88" s="350"/>
      <c r="P88" s="350"/>
      <c r="Q88" s="350"/>
      <c r="R88" s="350"/>
      <c r="S88" s="350"/>
      <c r="T88" s="350"/>
      <c r="U88" s="350"/>
      <c r="V88" s="350"/>
      <c r="W88" s="350"/>
      <c r="X88" s="350"/>
      <c r="Y88" s="350"/>
      <c r="Z88" s="350"/>
      <c r="AA88" s="350"/>
      <c r="AB88" s="350"/>
      <c r="AC88" s="350"/>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69"/>
      <c r="H89" s="371"/>
      <c r="I89" s="371"/>
      <c r="J89" s="371"/>
      <c r="K89" s="371"/>
      <c r="L89" s="371"/>
      <c r="M89" s="350"/>
      <c r="N89" s="350"/>
      <c r="O89" s="350"/>
      <c r="P89" s="350"/>
      <c r="Q89" s="350"/>
      <c r="R89" s="350"/>
      <c r="S89" s="350"/>
      <c r="T89" s="350"/>
      <c r="U89" s="350"/>
      <c r="V89" s="350"/>
      <c r="W89" s="350"/>
      <c r="X89" s="350"/>
      <c r="Y89" s="350"/>
      <c r="Z89" s="350"/>
      <c r="AA89" s="350"/>
      <c r="AB89" s="350"/>
      <c r="AC89" s="350"/>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69"/>
      <c r="H90" s="371"/>
      <c r="I90" s="371"/>
      <c r="J90" s="371"/>
      <c r="K90" s="371"/>
      <c r="L90" s="371"/>
      <c r="M90" s="350"/>
      <c r="N90" s="350"/>
      <c r="O90" s="350"/>
      <c r="P90" s="350"/>
      <c r="Q90" s="350"/>
      <c r="R90" s="350"/>
      <c r="S90" s="350"/>
      <c r="T90" s="350"/>
      <c r="U90" s="350"/>
      <c r="V90" s="350"/>
      <c r="W90" s="350"/>
      <c r="X90" s="350"/>
      <c r="Y90" s="350"/>
      <c r="Z90" s="350"/>
      <c r="AA90" s="350"/>
      <c r="AB90" s="350"/>
      <c r="AC90" s="350"/>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69"/>
      <c r="H91" s="371"/>
      <c r="I91" s="371"/>
      <c r="J91" s="371"/>
      <c r="K91" s="371"/>
      <c r="L91" s="371"/>
      <c r="M91" s="350"/>
      <c r="N91" s="350"/>
      <c r="O91" s="350"/>
      <c r="P91" s="350"/>
      <c r="Q91" s="350"/>
      <c r="R91" s="350"/>
      <c r="S91" s="350"/>
      <c r="T91" s="350"/>
      <c r="U91" s="350"/>
      <c r="V91" s="350"/>
      <c r="W91" s="350"/>
      <c r="X91" s="350"/>
      <c r="Y91" s="350"/>
      <c r="Z91" s="350"/>
      <c r="AA91" s="350"/>
      <c r="AB91" s="350"/>
      <c r="AC91" s="350"/>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69"/>
      <c r="H92" s="371"/>
      <c r="I92" s="371"/>
      <c r="J92" s="371"/>
      <c r="K92" s="371"/>
      <c r="L92" s="371"/>
      <c r="M92" s="350"/>
      <c r="N92" s="350"/>
      <c r="O92" s="350"/>
      <c r="P92" s="350"/>
      <c r="Q92" s="350"/>
      <c r="R92" s="350"/>
      <c r="S92" s="350"/>
      <c r="T92" s="350"/>
      <c r="U92" s="350"/>
      <c r="V92" s="350"/>
      <c r="W92" s="350"/>
      <c r="X92" s="350"/>
      <c r="Y92" s="350"/>
      <c r="Z92" s="350"/>
      <c r="AA92" s="350"/>
      <c r="AB92" s="350"/>
      <c r="AC92" s="350"/>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69"/>
      <c r="H93" s="371"/>
      <c r="I93" s="371"/>
      <c r="J93" s="371"/>
      <c r="K93" s="371"/>
      <c r="L93" s="371"/>
      <c r="M93" s="350"/>
      <c r="N93" s="350"/>
      <c r="O93" s="350"/>
      <c r="P93" s="350"/>
      <c r="Q93" s="350"/>
      <c r="R93" s="350"/>
      <c r="S93" s="350"/>
      <c r="T93" s="350"/>
      <c r="U93" s="350"/>
      <c r="V93" s="350"/>
      <c r="W93" s="350"/>
      <c r="X93" s="350"/>
      <c r="Y93" s="350"/>
      <c r="Z93" s="350"/>
      <c r="AA93" s="350"/>
      <c r="AB93" s="350"/>
      <c r="AC93" s="350"/>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69"/>
      <c r="H94" s="371"/>
      <c r="I94" s="371"/>
      <c r="J94" s="371"/>
      <c r="K94" s="371"/>
      <c r="L94" s="371"/>
      <c r="M94" s="350"/>
      <c r="N94" s="350"/>
      <c r="O94" s="350"/>
      <c r="P94" s="350"/>
      <c r="Q94" s="350"/>
      <c r="R94" s="350"/>
      <c r="S94" s="350"/>
      <c r="T94" s="350"/>
      <c r="U94" s="350"/>
      <c r="V94" s="350"/>
      <c r="W94" s="350"/>
      <c r="X94" s="350"/>
      <c r="Y94" s="350"/>
      <c r="Z94" s="350"/>
      <c r="AA94" s="350"/>
      <c r="AB94" s="350"/>
      <c r="AC94" s="350"/>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69"/>
      <c r="H95" s="371"/>
      <c r="I95" s="371"/>
      <c r="J95" s="371"/>
      <c r="K95" s="371"/>
      <c r="L95" s="371"/>
      <c r="M95" s="350"/>
      <c r="N95" s="350"/>
      <c r="O95" s="350"/>
      <c r="P95" s="350"/>
      <c r="Q95" s="350"/>
      <c r="R95" s="350"/>
      <c r="S95" s="350"/>
      <c r="T95" s="350"/>
      <c r="U95" s="350"/>
      <c r="V95" s="350"/>
      <c r="W95" s="350"/>
      <c r="X95" s="350"/>
      <c r="Y95" s="350"/>
      <c r="Z95" s="350"/>
      <c r="AA95" s="350"/>
      <c r="AB95" s="350"/>
      <c r="AC95" s="350"/>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69"/>
      <c r="H96" s="371"/>
      <c r="I96" s="371"/>
      <c r="J96" s="371"/>
      <c r="K96" s="371"/>
      <c r="L96" s="371"/>
      <c r="M96" s="350"/>
      <c r="N96" s="350"/>
      <c r="O96" s="350"/>
      <c r="P96" s="350"/>
      <c r="Q96" s="350"/>
      <c r="R96" s="350"/>
      <c r="S96" s="350"/>
      <c r="T96" s="350"/>
      <c r="U96" s="350"/>
      <c r="V96" s="350"/>
      <c r="W96" s="350"/>
      <c r="X96" s="350"/>
      <c r="Y96" s="350"/>
      <c r="Z96" s="350"/>
      <c r="AA96" s="350"/>
      <c r="AB96" s="350"/>
      <c r="AC96" s="350"/>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69"/>
      <c r="H97" s="371"/>
      <c r="I97" s="371"/>
      <c r="J97" s="371"/>
      <c r="K97" s="371"/>
      <c r="L97" s="371"/>
      <c r="M97" s="350"/>
      <c r="N97" s="350"/>
      <c r="O97" s="350"/>
      <c r="P97" s="350"/>
      <c r="Q97" s="350"/>
      <c r="R97" s="350"/>
      <c r="S97" s="350"/>
      <c r="T97" s="350"/>
      <c r="U97" s="350"/>
      <c r="V97" s="350"/>
      <c r="W97" s="350"/>
      <c r="X97" s="350"/>
      <c r="Y97" s="350"/>
      <c r="Z97" s="350"/>
      <c r="AA97" s="350"/>
      <c r="AB97" s="350"/>
      <c r="AC97" s="350"/>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69"/>
      <c r="H98" s="371"/>
      <c r="I98" s="371"/>
      <c r="J98" s="371"/>
      <c r="K98" s="371"/>
      <c r="L98" s="371"/>
      <c r="M98" s="350"/>
      <c r="N98" s="350"/>
      <c r="O98" s="350"/>
      <c r="P98" s="350"/>
      <c r="Q98" s="350"/>
      <c r="R98" s="350"/>
      <c r="S98" s="350"/>
      <c r="T98" s="350"/>
      <c r="U98" s="350"/>
      <c r="V98" s="350"/>
      <c r="W98" s="350"/>
      <c r="X98" s="350"/>
      <c r="Y98" s="350"/>
      <c r="Z98" s="350"/>
      <c r="AA98" s="350"/>
      <c r="AB98" s="350"/>
      <c r="AC98" s="350"/>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69"/>
      <c r="H99" s="371"/>
      <c r="I99" s="371"/>
      <c r="J99" s="371"/>
      <c r="K99" s="371"/>
      <c r="L99" s="371"/>
      <c r="M99" s="350"/>
      <c r="N99" s="350"/>
      <c r="O99" s="350"/>
      <c r="P99" s="350"/>
      <c r="Q99" s="350"/>
      <c r="R99" s="350"/>
      <c r="S99" s="350"/>
      <c r="T99" s="350"/>
      <c r="U99" s="350"/>
      <c r="V99" s="350"/>
      <c r="W99" s="350"/>
      <c r="X99" s="350"/>
      <c r="Y99" s="350"/>
      <c r="Z99" s="350"/>
      <c r="AA99" s="350"/>
      <c r="AB99" s="350"/>
      <c r="AC99" s="350"/>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69"/>
      <c r="H100" s="371"/>
      <c r="I100" s="371"/>
      <c r="J100" s="371"/>
      <c r="K100" s="371"/>
      <c r="L100" s="371"/>
      <c r="M100" s="350"/>
      <c r="N100" s="350"/>
      <c r="O100" s="350"/>
      <c r="P100" s="350"/>
      <c r="Q100" s="350"/>
      <c r="R100" s="350"/>
      <c r="S100" s="350"/>
      <c r="T100" s="350"/>
      <c r="U100" s="350"/>
      <c r="V100" s="350"/>
      <c r="W100" s="350"/>
      <c r="X100" s="350"/>
      <c r="Y100" s="350"/>
      <c r="Z100" s="350"/>
      <c r="AA100" s="350"/>
      <c r="AB100" s="350"/>
      <c r="AC100" s="350"/>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69"/>
      <c r="H101" s="371"/>
      <c r="I101" s="371"/>
      <c r="J101" s="371"/>
      <c r="K101" s="371"/>
      <c r="L101" s="371"/>
      <c r="M101" s="350"/>
      <c r="N101" s="350"/>
      <c r="O101" s="350"/>
      <c r="P101" s="350"/>
      <c r="Q101" s="350"/>
      <c r="R101" s="350"/>
      <c r="S101" s="350"/>
      <c r="T101" s="350"/>
      <c r="U101" s="350"/>
      <c r="V101" s="350"/>
      <c r="W101" s="350"/>
      <c r="X101" s="350"/>
      <c r="Y101" s="350"/>
      <c r="Z101" s="350"/>
      <c r="AA101" s="350"/>
      <c r="AB101" s="350"/>
      <c r="AC101" s="350"/>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69"/>
      <c r="H102" s="371"/>
      <c r="I102" s="371"/>
      <c r="J102" s="371"/>
      <c r="K102" s="371"/>
      <c r="L102" s="371"/>
      <c r="M102" s="350"/>
      <c r="N102" s="350"/>
      <c r="O102" s="350"/>
      <c r="P102" s="350"/>
      <c r="Q102" s="350"/>
      <c r="R102" s="350"/>
      <c r="S102" s="350"/>
      <c r="T102" s="350"/>
      <c r="U102" s="350"/>
      <c r="V102" s="350"/>
      <c r="W102" s="350"/>
      <c r="X102" s="350"/>
      <c r="Y102" s="350"/>
      <c r="Z102" s="350"/>
      <c r="AA102" s="350"/>
      <c r="AB102" s="350"/>
      <c r="AC102" s="350"/>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69"/>
      <c r="H103" s="371"/>
      <c r="I103" s="371"/>
      <c r="J103" s="371"/>
      <c r="K103" s="371"/>
      <c r="L103" s="371"/>
      <c r="M103" s="350"/>
      <c r="N103" s="350"/>
      <c r="O103" s="350"/>
      <c r="P103" s="350"/>
      <c r="Q103" s="350"/>
      <c r="R103" s="350"/>
      <c r="S103" s="350"/>
      <c r="T103" s="350"/>
      <c r="U103" s="350"/>
      <c r="V103" s="350"/>
      <c r="W103" s="350"/>
      <c r="X103" s="350"/>
      <c r="Y103" s="350"/>
      <c r="Z103" s="350"/>
      <c r="AA103" s="350"/>
      <c r="AB103" s="350"/>
      <c r="AC103" s="350"/>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69"/>
      <c r="H104" s="371"/>
      <c r="I104" s="371"/>
      <c r="J104" s="371"/>
      <c r="K104" s="371"/>
      <c r="L104" s="371"/>
      <c r="M104" s="350"/>
      <c r="N104" s="350"/>
      <c r="O104" s="350"/>
      <c r="P104" s="350"/>
      <c r="Q104" s="350"/>
      <c r="R104" s="350"/>
      <c r="S104" s="350"/>
      <c r="T104" s="350"/>
      <c r="U104" s="350"/>
      <c r="V104" s="350"/>
      <c r="W104" s="350"/>
      <c r="X104" s="350"/>
      <c r="Y104" s="350"/>
      <c r="Z104" s="350"/>
      <c r="AA104" s="350"/>
      <c r="AB104" s="350"/>
      <c r="AC104" s="350"/>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69"/>
      <c r="H105" s="371"/>
      <c r="I105" s="371"/>
      <c r="J105" s="371"/>
      <c r="K105" s="371"/>
      <c r="L105" s="371"/>
      <c r="M105" s="350"/>
      <c r="N105" s="350"/>
      <c r="O105" s="350"/>
      <c r="P105" s="350"/>
      <c r="Q105" s="350"/>
      <c r="R105" s="350"/>
      <c r="S105" s="350"/>
      <c r="T105" s="350"/>
      <c r="U105" s="350"/>
      <c r="V105" s="350"/>
      <c r="W105" s="350"/>
      <c r="X105" s="350"/>
      <c r="Y105" s="350"/>
      <c r="Z105" s="350"/>
      <c r="AA105" s="350"/>
      <c r="AB105" s="350"/>
      <c r="AC105" s="350"/>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69"/>
      <c r="H106" s="371"/>
      <c r="I106" s="371"/>
      <c r="J106" s="371"/>
      <c r="K106" s="371"/>
      <c r="L106" s="371"/>
      <c r="M106" s="350"/>
      <c r="N106" s="350"/>
      <c r="O106" s="350"/>
      <c r="P106" s="350"/>
      <c r="Q106" s="350"/>
      <c r="R106" s="350"/>
      <c r="S106" s="350"/>
      <c r="T106" s="350"/>
      <c r="U106" s="350"/>
      <c r="V106" s="350"/>
      <c r="W106" s="350"/>
      <c r="X106" s="350"/>
      <c r="Y106" s="350"/>
      <c r="Z106" s="350"/>
      <c r="AA106" s="350"/>
      <c r="AB106" s="350"/>
      <c r="AC106" s="350"/>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69"/>
      <c r="H107" s="371"/>
      <c r="I107" s="371"/>
      <c r="J107" s="371"/>
      <c r="K107" s="371"/>
      <c r="L107" s="371"/>
      <c r="M107" s="350"/>
      <c r="N107" s="350"/>
      <c r="O107" s="350"/>
      <c r="P107" s="350"/>
      <c r="Q107" s="350"/>
      <c r="R107" s="350"/>
      <c r="S107" s="350"/>
      <c r="T107" s="350"/>
      <c r="U107" s="350"/>
      <c r="V107" s="350"/>
      <c r="W107" s="350"/>
      <c r="X107" s="350"/>
      <c r="Y107" s="350"/>
      <c r="Z107" s="350"/>
      <c r="AA107" s="350"/>
      <c r="AB107" s="350"/>
      <c r="AC107" s="350"/>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69"/>
      <c r="H108" s="371"/>
      <c r="I108" s="371"/>
      <c r="J108" s="371"/>
      <c r="K108" s="371"/>
      <c r="L108" s="371"/>
      <c r="M108" s="350"/>
      <c r="N108" s="350"/>
      <c r="O108" s="350"/>
      <c r="P108" s="350"/>
      <c r="Q108" s="350"/>
      <c r="R108" s="350"/>
      <c r="S108" s="350"/>
      <c r="T108" s="350"/>
      <c r="U108" s="350"/>
      <c r="V108" s="350"/>
      <c r="W108" s="350"/>
      <c r="X108" s="350"/>
      <c r="Y108" s="350"/>
      <c r="Z108" s="350"/>
      <c r="AA108" s="350"/>
      <c r="AB108" s="350"/>
      <c r="AC108" s="350"/>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69"/>
      <c r="H109" s="371"/>
      <c r="I109" s="371"/>
      <c r="J109" s="371"/>
      <c r="K109" s="371"/>
      <c r="L109" s="371"/>
      <c r="M109" s="350"/>
      <c r="N109" s="350"/>
      <c r="O109" s="350"/>
      <c r="P109" s="350"/>
      <c r="Q109" s="350"/>
      <c r="R109" s="350"/>
      <c r="S109" s="350"/>
      <c r="T109" s="350"/>
      <c r="U109" s="350"/>
      <c r="V109" s="350"/>
      <c r="W109" s="350"/>
      <c r="X109" s="350"/>
      <c r="Y109" s="350"/>
      <c r="Z109" s="350"/>
      <c r="AA109" s="350"/>
      <c r="AB109" s="350"/>
      <c r="AC109" s="350"/>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69"/>
      <c r="H110" s="371"/>
      <c r="I110" s="371"/>
      <c r="J110" s="371"/>
      <c r="K110" s="371"/>
      <c r="L110" s="371"/>
      <c r="M110" s="350"/>
      <c r="N110" s="350"/>
      <c r="O110" s="350"/>
      <c r="P110" s="350"/>
      <c r="Q110" s="350"/>
      <c r="R110" s="350"/>
      <c r="S110" s="350"/>
      <c r="T110" s="350"/>
      <c r="U110" s="350"/>
      <c r="V110" s="350"/>
      <c r="W110" s="350"/>
      <c r="X110" s="350"/>
      <c r="Y110" s="350"/>
      <c r="Z110" s="350"/>
      <c r="AA110" s="350"/>
      <c r="AB110" s="350"/>
      <c r="AC110" s="350"/>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69"/>
      <c r="H111" s="371"/>
      <c r="I111" s="371"/>
      <c r="J111" s="371"/>
      <c r="K111" s="371"/>
      <c r="L111" s="371"/>
      <c r="M111" s="350"/>
      <c r="N111" s="350"/>
      <c r="O111" s="350"/>
      <c r="P111" s="350"/>
      <c r="Q111" s="350"/>
      <c r="R111" s="350"/>
      <c r="S111" s="350"/>
      <c r="T111" s="350"/>
      <c r="U111" s="350"/>
      <c r="V111" s="350"/>
      <c r="W111" s="350"/>
      <c r="X111" s="350"/>
      <c r="Y111" s="350"/>
      <c r="Z111" s="350"/>
      <c r="AA111" s="350"/>
      <c r="AB111" s="350"/>
      <c r="AC111" s="350"/>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69"/>
      <c r="H112" s="371"/>
      <c r="I112" s="371"/>
      <c r="J112" s="371"/>
      <c r="K112" s="371"/>
      <c r="L112" s="371"/>
      <c r="M112" s="350"/>
      <c r="N112" s="350"/>
      <c r="O112" s="350"/>
      <c r="P112" s="350"/>
      <c r="Q112" s="350"/>
      <c r="R112" s="350"/>
      <c r="S112" s="350"/>
      <c r="T112" s="350"/>
      <c r="U112" s="350"/>
      <c r="V112" s="350"/>
      <c r="W112" s="350"/>
      <c r="X112" s="350"/>
      <c r="Y112" s="350"/>
      <c r="Z112" s="350"/>
      <c r="AA112" s="350"/>
      <c r="AB112" s="350"/>
      <c r="AC112" s="350"/>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69"/>
      <c r="H113" s="371"/>
      <c r="I113" s="371"/>
      <c r="J113" s="371"/>
      <c r="K113" s="371"/>
      <c r="L113" s="371"/>
      <c r="M113" s="350"/>
      <c r="N113" s="350"/>
      <c r="O113" s="350"/>
      <c r="P113" s="350"/>
      <c r="Q113" s="350"/>
      <c r="R113" s="350"/>
      <c r="S113" s="350"/>
      <c r="T113" s="350"/>
      <c r="U113" s="350"/>
      <c r="V113" s="350"/>
      <c r="W113" s="350"/>
      <c r="X113" s="350"/>
      <c r="Y113" s="350"/>
      <c r="Z113" s="350"/>
      <c r="AA113" s="350"/>
      <c r="AB113" s="350"/>
      <c r="AC113" s="350"/>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69"/>
      <c r="H114" s="371"/>
      <c r="I114" s="371"/>
      <c r="J114" s="371"/>
      <c r="K114" s="371"/>
      <c r="L114" s="371"/>
      <c r="M114" s="350"/>
      <c r="N114" s="350"/>
      <c r="O114" s="350"/>
      <c r="P114" s="350"/>
      <c r="Q114" s="350"/>
      <c r="R114" s="350"/>
      <c r="S114" s="350"/>
      <c r="T114" s="350"/>
      <c r="U114" s="350"/>
      <c r="V114" s="350"/>
      <c r="W114" s="350"/>
      <c r="X114" s="350"/>
      <c r="Y114" s="350"/>
      <c r="Z114" s="350"/>
      <c r="AA114" s="350"/>
      <c r="AB114" s="350"/>
      <c r="AC114" s="350"/>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69"/>
      <c r="H115" s="371"/>
      <c r="I115" s="371"/>
      <c r="J115" s="371"/>
      <c r="K115" s="371"/>
      <c r="L115" s="371"/>
      <c r="M115" s="180"/>
      <c r="N115" s="180"/>
      <c r="O115" s="180"/>
      <c r="P115" s="180"/>
      <c r="Q115" s="180"/>
      <c r="R115" s="180"/>
      <c r="S115" s="180"/>
      <c r="T115" s="180"/>
      <c r="U115" s="180"/>
      <c r="V115" s="180"/>
      <c r="W115" s="180"/>
      <c r="X115" s="180"/>
      <c r="Y115" s="180"/>
      <c r="Z115" s="180"/>
      <c r="AA115" s="180"/>
      <c r="AB115" s="180"/>
      <c r="AC115" s="180"/>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69"/>
      <c r="H116" s="371"/>
      <c r="I116" s="371"/>
      <c r="J116" s="371"/>
      <c r="K116" s="371"/>
      <c r="L116" s="371"/>
      <c r="M116" s="350"/>
      <c r="N116" s="350"/>
      <c r="O116" s="350"/>
      <c r="P116" s="350"/>
      <c r="Q116" s="350"/>
      <c r="R116" s="350"/>
      <c r="S116" s="350"/>
      <c r="T116" s="350"/>
      <c r="U116" s="350"/>
      <c r="V116" s="350"/>
      <c r="W116" s="350"/>
      <c r="X116" s="350"/>
      <c r="Y116" s="350"/>
      <c r="Z116" s="350"/>
      <c r="AA116" s="350"/>
      <c r="AB116" s="350"/>
      <c r="AC116" s="350"/>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69"/>
      <c r="H117" s="371"/>
      <c r="I117" s="371"/>
      <c r="J117" s="371"/>
      <c r="K117" s="371"/>
      <c r="L117" s="371"/>
      <c r="M117" s="350"/>
      <c r="N117" s="350"/>
      <c r="O117" s="350"/>
      <c r="P117" s="350"/>
      <c r="Q117" s="350"/>
      <c r="R117" s="350"/>
      <c r="S117" s="350"/>
      <c r="T117" s="350"/>
      <c r="U117" s="350"/>
      <c r="V117" s="350"/>
      <c r="W117" s="350"/>
      <c r="X117" s="350"/>
      <c r="Y117" s="350"/>
      <c r="Z117" s="350"/>
      <c r="AA117" s="350"/>
      <c r="AB117" s="350"/>
      <c r="AC117" s="350"/>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92001E-0005-4494-AADA-0060005B00FB}">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30" operator="equal" id="{00740066-0028-430F-B755-008400EA0081}">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EB007F-0001-42D6-A6A4-0084001A00F4}">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7" operator="equal" id="{00FA00F0-008E-4AFF-8432-00B6008B0062}">
            <xm:f>"c"</xm:f>
            <x14:dxf>
              <fill>
                <patternFill patternType="solid">
                  <fgColor rgb="FFB7E1CD"/>
                  <bgColor rgb="FFB7E1CD"/>
                </patternFill>
              </fill>
            </x14:dxf>
          </x14:cfRule>
          <xm:sqref>F11:F117</xm:sqref>
        </x14:conditionalFormatting>
        <x14:conditionalFormatting xmlns:xm="http://schemas.microsoft.com/office/excel/2006/main">
          <x14:cfRule type="cellIs" priority="28" operator="equal" id="{00D7000F-006F-4755-B4E3-0051005000E9}">
            <xm:f>"nc"</xm:f>
            <x14:dxf>
              <fill>
                <patternFill patternType="solid">
                  <fgColor rgb="FFF4C7C3"/>
                  <bgColor rgb="FFF4C7C3"/>
                </patternFill>
              </fill>
            </x14:dxf>
          </x14:cfRule>
          <xm:sqref>F11:F117</xm:sqref>
        </x14:conditionalFormatting>
        <x14:conditionalFormatting xmlns:xm="http://schemas.microsoft.com/office/excel/2006/main">
          <x14:cfRule type="cellIs" priority="29" operator="equal" id="{00B100DD-00B1-4ABC-8101-004A00940059}">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C5008D-0077-4C63-B47E-00F8006100CB}">
            <xm:f>"d"</xm:f>
            <x14:dxf>
              <fill>
                <patternFill patternType="solid">
                  <fgColor rgb="FFFFD966"/>
                  <bgColor rgb="FFFFD966"/>
                </patternFill>
              </fill>
            </x14:dxf>
          </x14:cfRule>
          <xm:sqref>G12:G117 H55:H117</xm:sqref>
        </x14:conditionalFormatting>
        <x14:conditionalFormatting xmlns:xm="http://schemas.microsoft.com/office/excel/2006/main">
          <x14:cfRule type="cellIs" priority="5" operator="equal" id="{00BB00FD-00F9-43D1-AD45-000900430003}">
            <xm:f>"d"</xm:f>
            <x14:dxf>
              <fill>
                <patternFill patternType="solid">
                  <fgColor rgb="FFFFD966"/>
                  <bgColor rgb="FFFFD966"/>
                </patternFill>
              </fill>
            </x14:dxf>
          </x14:cfRule>
          <xm:sqref>G57:H91</xm:sqref>
        </x14:conditionalFormatting>
        <x14:conditionalFormatting xmlns:xm="http://schemas.microsoft.com/office/excel/2006/main">
          <x14:cfRule type="cellIs" priority="3" operator="equal" id="{00160076-0048-45BD-989A-0038004E0049}">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23" operator="equal" id="{003D0049-005B-4B71-BFF1-007E00C000DC}">
            <xm:f>"C"</xm:f>
            <x14:dxf>
              <fill>
                <patternFill patternType="solid">
                  <fgColor rgb="FFB7E1CD"/>
                  <bgColor rgb="FFB7E1CD"/>
                </patternFill>
              </fill>
            </x14:dxf>
          </x14:cfRule>
          <xm:sqref>O4:S4</xm:sqref>
        </x14:conditionalFormatting>
        <x14:conditionalFormatting xmlns:xm="http://schemas.microsoft.com/office/excel/2006/main">
          <x14:cfRule type="cellIs" priority="24" operator="equal" id="{00BC00E5-006C-4EB9-B462-00DF004200BD}">
            <xm:f>"NC"</xm:f>
            <x14:dxf>
              <fill>
                <patternFill patternType="solid">
                  <fgColor rgb="FFF4C7C3"/>
                  <bgColor rgb="FFF4C7C3"/>
                </patternFill>
              </fill>
            </x14:dxf>
          </x14:cfRule>
          <xm:sqref>O4:S4</xm:sqref>
        </x14:conditionalFormatting>
        <x14:conditionalFormatting xmlns:xm="http://schemas.microsoft.com/office/excel/2006/main">
          <x14:cfRule type="cellIs" priority="25" operator="equal" id="{0032003C-00BC-47E8-B5DA-00BF00EF00AF}">
            <xm:f>"NA"</xm:f>
            <x14:dxf>
              <fill>
                <patternFill patternType="solid">
                  <fgColor rgb="FFFCE8B2"/>
                  <bgColor rgb="FFFCE8B2"/>
                </patternFill>
              </fill>
            </x14:dxf>
          </x14:cfRule>
          <xm:sqref>O4:S4</xm:sqref>
        </x14:conditionalFormatting>
        <x14:conditionalFormatting xmlns:xm="http://schemas.microsoft.com/office/excel/2006/main">
          <x14:cfRule type="cellIs" priority="26" operator="equal" id="{009800DD-0047-4CBC-9789-00D10074000A}">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7400B6-007A-48B7-8FB6-0031005B0007}" type="list" allowBlank="1" errorStyle="stop" imeMode="noControl" operator="between" showDropDown="0" showErrorMessage="1" showInputMessage="0">
          <x14:formula1>
            <xm:f>"nt,na,c"</xm:f>
          </x14:formula1>
          <xm:sqref>F54:F55</xm:sqref>
        </x14:dataValidation>
        <x14:dataValidation xr:uid="{00B00032-0079-4901-9905-0094009500BC}" type="list" allowBlank="1" errorStyle="stop" imeMode="noControl" operator="between" showDropDown="0" showErrorMessage="1" showInputMessage="0">
          <x14:formula1>
            <xm:f>"nt,na,c,nc"</xm:f>
          </x14:formula1>
          <xm:sqref>F12:F53 F56:F117</xm:sqref>
        </x14:dataValidation>
        <x14:dataValidation xr:uid="{00B70083-006D-47AD-A226-003100F10068}" type="list" allowBlank="1" errorStyle="stop" imeMode="noControl" operator="between" showDropDown="0" showErrorMessage="0" showInputMessage="0">
          <x14:formula1>
            <xm:f>"d"</xm:f>
          </x14:formula1>
          <xm:sqref>G12:G117</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3320312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9" width="16.88671875"/>
  </cols>
  <sheetData>
    <row r="1" ht="0.75" customHeight="1">
      <c r="A1" s="305"/>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row>
    <row r="2" ht="16.5" customHeight="1">
      <c r="A2" s="308"/>
      <c r="B2" s="309" t="str">
        <f>F4</f>
        <v>P23</v>
      </c>
      <c r="C2" s="310">
        <f>Echantillon!C35</f>
        <v>0</v>
      </c>
      <c r="D2" s="311"/>
      <c r="E2" s="311"/>
      <c r="F2" s="312"/>
      <c r="G2" s="313"/>
      <c r="H2" s="313"/>
      <c r="I2" s="313"/>
      <c r="J2" s="313"/>
      <c r="K2" s="314"/>
      <c r="L2" s="314"/>
      <c r="M2" s="315"/>
      <c r="N2" s="315"/>
      <c r="O2" s="306"/>
      <c r="P2" s="306"/>
      <c r="Q2" s="306"/>
      <c r="R2" s="306"/>
      <c r="S2" s="306"/>
      <c r="T2" s="306"/>
      <c r="U2" s="306"/>
      <c r="V2" s="306"/>
      <c r="W2" s="306"/>
      <c r="X2" s="306"/>
      <c r="Y2" s="306"/>
      <c r="Z2" s="306"/>
      <c r="AA2" s="306"/>
      <c r="AB2" s="306"/>
      <c r="AC2" s="306"/>
    </row>
    <row r="3" ht="18.75" customHeight="1">
      <c r="A3" s="308"/>
      <c r="B3" s="309" t="s">
        <v>468</v>
      </c>
      <c r="C3" s="316" t="str">
        <f>HYPERLINK(Echantillon!D35)</f>
        <v/>
      </c>
      <c r="D3" s="56"/>
      <c r="E3" s="56"/>
      <c r="F3" s="56"/>
      <c r="G3" s="313"/>
      <c r="H3" s="313"/>
      <c r="I3" s="313"/>
      <c r="J3" s="313"/>
      <c r="K3" s="313"/>
      <c r="L3" s="313"/>
      <c r="M3" s="306"/>
      <c r="N3" s="306"/>
      <c r="O3" s="306"/>
      <c r="P3" s="306"/>
      <c r="Q3" s="306"/>
      <c r="R3" s="306"/>
      <c r="S3" s="306"/>
      <c r="T3" s="306"/>
      <c r="U3" s="306"/>
      <c r="V3" s="306"/>
      <c r="W3" s="306"/>
      <c r="X3" s="306"/>
      <c r="Y3" s="306"/>
      <c r="Z3" s="306"/>
      <c r="AA3" s="306"/>
      <c r="AB3" s="306"/>
      <c r="AC3" s="306"/>
    </row>
    <row r="4" ht="16.5" customHeight="1">
      <c r="A4" s="305"/>
      <c r="B4" s="317" t="s">
        <v>125</v>
      </c>
      <c r="C4" s="318" t="s">
        <v>469</v>
      </c>
      <c r="D4" s="318" t="s">
        <v>128</v>
      </c>
      <c r="E4" s="319" t="s">
        <v>129</v>
      </c>
      <c r="F4" s="319" t="str">
        <f>Echantillon!B35</f>
        <v>P23</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c r="W4" s="307"/>
      <c r="X4" s="307"/>
      <c r="Y4" s="307"/>
      <c r="Z4" s="307"/>
      <c r="AA4" s="307"/>
      <c r="AB4" s="307"/>
      <c r="AC4" s="307"/>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196">O5+P5</f>
        <v>0</v>
      </c>
      <c r="T5" s="329" t="str">
        <f t="shared" ref="T5:T7" si="197">IF(S5&gt;0,O5/S5,"-")</f>
        <v>-</v>
      </c>
      <c r="U5" s="330" t="str">
        <f t="shared" ref="U5:V5" si="198">T5</f>
        <v>-</v>
      </c>
      <c r="V5" s="330" t="str">
        <f t="shared" si="198"/>
        <v>-</v>
      </c>
      <c r="W5" s="306"/>
      <c r="X5" s="306"/>
      <c r="Y5" s="306"/>
      <c r="Z5" s="306"/>
      <c r="AA5" s="306"/>
      <c r="AB5" s="306"/>
      <c r="AC5" s="306"/>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196"/>
        <v>0</v>
      </c>
      <c r="T6" s="329" t="str">
        <f t="shared" si="197"/>
        <v>-</v>
      </c>
      <c r="U6" s="53" t="str">
        <f t="shared" ref="U6:V6" si="199">IF(S6&gt;0,SUM(O5:O6)/SUM(S5:S6),"-")</f>
        <v>-</v>
      </c>
      <c r="V6" s="53" t="e">
        <f t="shared" si="199"/>
        <v>#DIV/0!</v>
      </c>
      <c r="W6" s="306"/>
      <c r="X6" s="306"/>
      <c r="Y6" s="306"/>
      <c r="Z6" s="306"/>
      <c r="AA6" s="306"/>
      <c r="AB6" s="306"/>
      <c r="AC6" s="306"/>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96"/>
        <v>0</v>
      </c>
      <c r="T7" s="329" t="str">
        <f t="shared" si="197"/>
        <v>-</v>
      </c>
      <c r="U7" s="330" t="str">
        <f t="shared" ref="U7:V7" si="200">IF(S7&gt;0,SUM(O5:O7)/SUM(S5:S7),"-")</f>
        <v>-</v>
      </c>
      <c r="V7" s="330" t="e">
        <f t="shared" si="200"/>
        <v>#DIV/0!</v>
      </c>
      <c r="W7" s="306"/>
      <c r="X7" s="306"/>
      <c r="Y7" s="306"/>
      <c r="Z7" s="306"/>
      <c r="AA7" s="306"/>
      <c r="AB7" s="306"/>
      <c r="AC7" s="306"/>
    </row>
    <row r="8" ht="16.5" customHeight="1">
      <c r="A8" s="305"/>
      <c r="B8" s="40"/>
      <c r="C8" s="40"/>
      <c r="D8" s="40"/>
      <c r="E8" s="319" t="s">
        <v>134</v>
      </c>
      <c r="F8" s="319">
        <f>COUNTIF(F12:F117,"nt")</f>
        <v>106</v>
      </c>
      <c r="G8" s="40"/>
      <c r="H8" s="40"/>
      <c r="I8" s="40"/>
      <c r="J8" s="40"/>
      <c r="K8" s="40"/>
      <c r="L8" s="40"/>
      <c r="M8" s="306"/>
      <c r="N8" s="331" t="s">
        <v>476</v>
      </c>
      <c r="O8" s="332">
        <f t="shared" ref="O8:S8" si="201">SUM(O5:O7)</f>
        <v>0</v>
      </c>
      <c r="P8" s="332">
        <f t="shared" si="201"/>
        <v>0</v>
      </c>
      <c r="Q8" s="332">
        <f t="shared" si="201"/>
        <v>0</v>
      </c>
      <c r="R8" s="332">
        <f t="shared" si="201"/>
        <v>106</v>
      </c>
      <c r="S8" s="333">
        <f t="shared" si="201"/>
        <v>0</v>
      </c>
      <c r="T8" s="329"/>
      <c r="U8" s="327"/>
      <c r="V8" s="327"/>
      <c r="W8" s="306"/>
      <c r="X8" s="306"/>
      <c r="Y8" s="306"/>
      <c r="Z8" s="306"/>
      <c r="AA8" s="306"/>
      <c r="AB8" s="306"/>
      <c r="AC8" s="306"/>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c r="W9" s="306"/>
      <c r="X9" s="306"/>
      <c r="Y9" s="306"/>
      <c r="Z9" s="306"/>
      <c r="AA9" s="306"/>
      <c r="AB9" s="306"/>
      <c r="AC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c r="W10" s="306"/>
      <c r="X10" s="306"/>
      <c r="Y10" s="306"/>
      <c r="Z10" s="306"/>
      <c r="AA10" s="306"/>
      <c r="AB10" s="306"/>
      <c r="AC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c r="V11" s="306"/>
      <c r="W11" s="306"/>
      <c r="X11" s="306"/>
      <c r="Y11" s="306"/>
      <c r="Z11" s="306"/>
      <c r="AA11" s="306"/>
      <c r="AB11" s="306"/>
      <c r="AC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c r="V12" s="306"/>
      <c r="W12" s="306"/>
      <c r="X12" s="306"/>
      <c r="Y12" s="306"/>
      <c r="Z12" s="306"/>
      <c r="AA12" s="306"/>
      <c r="AB12" s="306"/>
      <c r="AC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c r="V13" s="306"/>
      <c r="W13" s="306"/>
      <c r="X13" s="306"/>
      <c r="Y13" s="306"/>
      <c r="Z13" s="306"/>
      <c r="AA13" s="306"/>
      <c r="AB13" s="306"/>
      <c r="AC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c r="V14" s="306"/>
      <c r="W14" s="306"/>
      <c r="X14" s="306"/>
      <c r="Y14" s="306"/>
      <c r="Z14" s="306"/>
      <c r="AA14" s="306"/>
      <c r="AB14" s="306"/>
      <c r="AC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c r="V15" s="306"/>
      <c r="W15" s="306"/>
      <c r="X15" s="306"/>
      <c r="Y15" s="306"/>
      <c r="Z15" s="306"/>
      <c r="AA15" s="306"/>
      <c r="AB15" s="306"/>
      <c r="AC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c r="V16" s="306"/>
      <c r="W16" s="306"/>
      <c r="X16" s="306"/>
      <c r="Y16" s="306"/>
      <c r="Z16" s="306"/>
      <c r="AA16" s="306"/>
      <c r="AB16" s="306"/>
      <c r="AC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c r="V17" s="306"/>
      <c r="W17" s="306"/>
      <c r="X17" s="306"/>
      <c r="Y17" s="306"/>
      <c r="Z17" s="306"/>
      <c r="AA17" s="306"/>
      <c r="AB17" s="306"/>
      <c r="AC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c r="V18" s="345"/>
      <c r="W18" s="345"/>
      <c r="X18" s="345"/>
      <c r="Y18" s="345"/>
      <c r="Z18" s="345"/>
      <c r="AA18" s="345"/>
      <c r="AB18" s="345"/>
      <c r="AC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c r="V19" s="306"/>
      <c r="W19" s="306"/>
      <c r="X19" s="306"/>
      <c r="Y19" s="306"/>
      <c r="Z19" s="306"/>
      <c r="AA19" s="306"/>
      <c r="AB19" s="306"/>
      <c r="AC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c r="V20" s="306"/>
      <c r="W20" s="306"/>
      <c r="X20" s="306"/>
      <c r="Y20" s="306"/>
      <c r="Z20" s="306"/>
      <c r="AA20" s="306"/>
      <c r="AB20" s="306"/>
      <c r="AC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c r="V21" s="306"/>
      <c r="W21" s="306"/>
      <c r="X21" s="306"/>
      <c r="Y21" s="306"/>
      <c r="Z21" s="306"/>
      <c r="AA21" s="306"/>
      <c r="AB21" s="306"/>
      <c r="AC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c r="V22" s="306"/>
      <c r="W22" s="306"/>
      <c r="X22" s="306"/>
      <c r="Y22" s="306"/>
      <c r="Z22" s="306"/>
      <c r="AA22" s="306"/>
      <c r="AB22" s="306"/>
      <c r="AC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c r="V23" s="306"/>
      <c r="W23" s="306"/>
      <c r="X23" s="306"/>
      <c r="Y23" s="306"/>
      <c r="Z23" s="306"/>
      <c r="AA23" s="306"/>
      <c r="AB23" s="306"/>
      <c r="AC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c r="V24" s="306"/>
      <c r="W24" s="306"/>
      <c r="X24" s="306"/>
      <c r="Y24" s="306"/>
      <c r="Z24" s="306"/>
      <c r="AA24" s="306"/>
      <c r="AB24" s="306"/>
      <c r="AC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c r="V25" s="306"/>
      <c r="W25" s="306"/>
      <c r="X25" s="306"/>
      <c r="Y25" s="306"/>
      <c r="Z25" s="306"/>
      <c r="AA25" s="306"/>
      <c r="AB25" s="306"/>
      <c r="AC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c r="V26" s="306"/>
      <c r="W26" s="306"/>
      <c r="X26" s="306"/>
      <c r="Y26" s="306"/>
      <c r="Z26" s="306"/>
      <c r="AA26" s="306"/>
      <c r="AB26" s="306"/>
      <c r="AC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c r="V27" s="306"/>
      <c r="W27" s="306"/>
      <c r="X27" s="306"/>
      <c r="Y27" s="306"/>
      <c r="Z27" s="306"/>
      <c r="AA27" s="306"/>
      <c r="AB27" s="306"/>
      <c r="AC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c r="V28" s="306"/>
      <c r="W28" s="306"/>
      <c r="X28" s="306"/>
      <c r="Y28" s="306"/>
      <c r="Z28" s="306"/>
      <c r="AA28" s="306"/>
      <c r="AB28" s="306"/>
      <c r="AC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c r="V29" s="306"/>
      <c r="W29" s="306"/>
      <c r="X29" s="306"/>
      <c r="Y29" s="306"/>
      <c r="Z29" s="306"/>
      <c r="AA29" s="306"/>
      <c r="AB29" s="306"/>
      <c r="AC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c r="V30" s="306"/>
      <c r="W30" s="306"/>
      <c r="X30" s="306"/>
      <c r="Y30" s="306"/>
      <c r="Z30" s="306"/>
      <c r="AA30" s="306"/>
      <c r="AB30" s="306"/>
      <c r="AC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c r="V31" s="306"/>
      <c r="W31" s="306"/>
      <c r="X31" s="306"/>
      <c r="Y31" s="306"/>
      <c r="Z31" s="306"/>
      <c r="AA31" s="306"/>
      <c r="AB31" s="306"/>
      <c r="AC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c r="V32" s="306"/>
      <c r="W32" s="306"/>
      <c r="X32" s="306"/>
      <c r="Y32" s="306"/>
      <c r="Z32" s="306"/>
      <c r="AA32" s="306"/>
      <c r="AB32" s="306"/>
      <c r="AC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c r="V33" s="306"/>
      <c r="W33" s="306"/>
      <c r="X33" s="306"/>
      <c r="Y33" s="306"/>
      <c r="Z33" s="306"/>
      <c r="AA33" s="306"/>
      <c r="AB33" s="306"/>
      <c r="AC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c r="V34" s="306"/>
      <c r="W34" s="306"/>
      <c r="X34" s="306"/>
      <c r="Y34" s="306"/>
      <c r="Z34" s="306"/>
      <c r="AA34" s="306"/>
      <c r="AB34" s="306"/>
      <c r="AC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c r="V35" s="306"/>
      <c r="W35" s="306"/>
      <c r="X35" s="306"/>
      <c r="Y35" s="306"/>
      <c r="Z35" s="306"/>
      <c r="AA35" s="306"/>
      <c r="AB35" s="306"/>
      <c r="AC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c r="V36" s="306"/>
      <c r="W36" s="306"/>
      <c r="X36" s="306"/>
      <c r="Y36" s="306"/>
      <c r="Z36" s="306"/>
      <c r="AA36" s="306"/>
      <c r="AB36" s="306"/>
      <c r="AC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c r="V37" s="306"/>
      <c r="W37" s="306"/>
      <c r="X37" s="306"/>
      <c r="Y37" s="306"/>
      <c r="Z37" s="306"/>
      <c r="AA37" s="306"/>
      <c r="AB37" s="306"/>
      <c r="AC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c r="V38" s="306"/>
      <c r="W38" s="306"/>
      <c r="X38" s="306"/>
      <c r="Y38" s="306"/>
      <c r="Z38" s="306"/>
      <c r="AA38" s="306"/>
      <c r="AB38" s="306"/>
      <c r="AC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c r="V39" s="306"/>
      <c r="W39" s="306"/>
      <c r="X39" s="306"/>
      <c r="Y39" s="306"/>
      <c r="Z39" s="306"/>
      <c r="AA39" s="306"/>
      <c r="AB39" s="306"/>
      <c r="AC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c r="V40" s="306"/>
      <c r="W40" s="306"/>
      <c r="X40" s="306"/>
      <c r="Y40" s="306"/>
      <c r="Z40" s="306"/>
      <c r="AA40" s="306"/>
      <c r="AB40" s="306"/>
      <c r="AC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c r="V41" s="306"/>
      <c r="W41" s="306"/>
      <c r="X41" s="306"/>
      <c r="Y41" s="306"/>
      <c r="Z41" s="306"/>
      <c r="AA41" s="306"/>
      <c r="AB41" s="306"/>
      <c r="AC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c r="V42" s="306"/>
      <c r="W42" s="306"/>
      <c r="X42" s="306"/>
      <c r="Y42" s="306"/>
      <c r="Z42" s="306"/>
      <c r="AA42" s="306"/>
      <c r="AB42" s="306"/>
      <c r="AC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c r="V43" s="306"/>
      <c r="W43" s="306"/>
      <c r="X43" s="306"/>
      <c r="Y43" s="306"/>
      <c r="Z43" s="306"/>
      <c r="AA43" s="306"/>
      <c r="AB43" s="306"/>
      <c r="AC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c r="V44" s="306"/>
      <c r="W44" s="306"/>
      <c r="X44" s="306"/>
      <c r="Y44" s="306"/>
      <c r="Z44" s="306"/>
      <c r="AA44" s="306"/>
      <c r="AB44" s="306"/>
      <c r="AC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c r="V45" s="306"/>
      <c r="W45" s="306"/>
      <c r="X45" s="306"/>
      <c r="Y45" s="306"/>
      <c r="Z45" s="306"/>
      <c r="AA45" s="306"/>
      <c r="AB45" s="306"/>
      <c r="AC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c r="V46" s="306"/>
      <c r="W46" s="306"/>
      <c r="X46" s="306"/>
      <c r="Y46" s="306"/>
      <c r="Z46" s="306"/>
      <c r="AA46" s="306"/>
      <c r="AB46" s="306"/>
      <c r="AC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c r="V47" s="306"/>
      <c r="W47" s="306"/>
      <c r="X47" s="306"/>
      <c r="Y47" s="306"/>
      <c r="Z47" s="306"/>
      <c r="AA47" s="306"/>
      <c r="AB47" s="306"/>
      <c r="AC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c r="V48" s="306"/>
      <c r="W48" s="306"/>
      <c r="X48" s="306"/>
      <c r="Y48" s="306"/>
      <c r="Z48" s="306"/>
      <c r="AA48" s="306"/>
      <c r="AB48" s="306"/>
      <c r="AC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c r="V49" s="306"/>
      <c r="W49" s="306"/>
      <c r="X49" s="306"/>
      <c r="Y49" s="306"/>
      <c r="Z49" s="306"/>
      <c r="AA49" s="306"/>
      <c r="AB49" s="306"/>
      <c r="AC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c r="V50" s="306"/>
      <c r="W50" s="306"/>
      <c r="X50" s="306"/>
      <c r="Y50" s="306"/>
      <c r="Z50" s="306"/>
      <c r="AA50" s="306"/>
      <c r="AB50" s="306"/>
      <c r="AC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c r="V51" s="306"/>
      <c r="W51" s="306"/>
      <c r="X51" s="306"/>
      <c r="Y51" s="306"/>
      <c r="Z51" s="306"/>
      <c r="AA51" s="306"/>
      <c r="AB51" s="306"/>
      <c r="AC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c r="V52" s="306"/>
      <c r="W52" s="306"/>
      <c r="X52" s="306"/>
      <c r="Y52" s="306"/>
      <c r="Z52" s="306"/>
      <c r="AA52" s="306"/>
      <c r="AB52" s="306"/>
      <c r="AC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c r="V53" s="306"/>
      <c r="W53" s="306"/>
      <c r="X53" s="306"/>
      <c r="Y53" s="306"/>
      <c r="Z53" s="306"/>
      <c r="AA53" s="306"/>
      <c r="AB53" s="306"/>
      <c r="AC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c r="V54" s="306"/>
      <c r="W54" s="306"/>
      <c r="X54" s="306"/>
      <c r="Y54" s="306"/>
      <c r="Z54" s="306"/>
      <c r="AA54" s="306"/>
      <c r="AB54" s="306"/>
      <c r="AC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c r="V55" s="306"/>
      <c r="W55" s="306"/>
      <c r="X55" s="306"/>
      <c r="Y55" s="306"/>
      <c r="Z55" s="306"/>
      <c r="AA55" s="306"/>
      <c r="AB55" s="306"/>
      <c r="AC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c r="V56" s="306"/>
      <c r="W56" s="306"/>
      <c r="X56" s="306"/>
      <c r="Y56" s="306"/>
      <c r="Z56" s="306"/>
      <c r="AA56" s="306"/>
      <c r="AB56" s="306"/>
      <c r="AC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c r="V57" s="306"/>
      <c r="W57" s="306"/>
      <c r="X57" s="306"/>
      <c r="Y57" s="306"/>
      <c r="Z57" s="306"/>
      <c r="AA57" s="306"/>
      <c r="AB57" s="306"/>
      <c r="AC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c r="V58" s="306"/>
      <c r="W58" s="306"/>
      <c r="X58" s="306"/>
      <c r="Y58" s="306"/>
      <c r="Z58" s="306"/>
      <c r="AA58" s="306"/>
      <c r="AB58" s="306"/>
      <c r="AC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c r="V59" s="306"/>
      <c r="W59" s="306"/>
      <c r="X59" s="306"/>
      <c r="Y59" s="306"/>
      <c r="Z59" s="306"/>
      <c r="AA59" s="306"/>
      <c r="AB59" s="306"/>
      <c r="AC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c r="V60" s="306"/>
      <c r="W60" s="306"/>
      <c r="X60" s="306"/>
      <c r="Y60" s="306"/>
      <c r="Z60" s="306"/>
      <c r="AA60" s="306"/>
      <c r="AB60" s="306"/>
      <c r="AC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c r="V61" s="306"/>
      <c r="W61" s="306"/>
      <c r="X61" s="306"/>
      <c r="Y61" s="306"/>
      <c r="Z61" s="306"/>
      <c r="AA61" s="306"/>
      <c r="AB61" s="306"/>
      <c r="AC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c r="V62" s="306"/>
      <c r="W62" s="306"/>
      <c r="X62" s="306"/>
      <c r="Y62" s="306"/>
      <c r="Z62" s="306"/>
      <c r="AA62" s="306"/>
      <c r="AB62" s="306"/>
      <c r="AC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c r="V63" s="306"/>
      <c r="W63" s="306"/>
      <c r="X63" s="306"/>
      <c r="Y63" s="306"/>
      <c r="Z63" s="306"/>
      <c r="AA63" s="306"/>
      <c r="AB63" s="306"/>
      <c r="AC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c r="V64" s="306"/>
      <c r="W64" s="306"/>
      <c r="X64" s="306"/>
      <c r="Y64" s="306"/>
      <c r="Z64" s="306"/>
      <c r="AA64" s="306"/>
      <c r="AB64" s="306"/>
      <c r="AC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c r="V65" s="306"/>
      <c r="W65" s="306"/>
      <c r="X65" s="306"/>
      <c r="Y65" s="306"/>
      <c r="Z65" s="306"/>
      <c r="AA65" s="306"/>
      <c r="AB65" s="306"/>
      <c r="AC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c r="V66" s="306"/>
      <c r="W66" s="306"/>
      <c r="X66" s="306"/>
      <c r="Y66" s="306"/>
      <c r="Z66" s="306"/>
      <c r="AA66" s="306"/>
      <c r="AB66" s="306"/>
      <c r="AC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c r="V67" s="306"/>
      <c r="W67" s="306"/>
      <c r="X67" s="306"/>
      <c r="Y67" s="306"/>
      <c r="Z67" s="306"/>
      <c r="AA67" s="306"/>
      <c r="AB67" s="306"/>
      <c r="AC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c r="V68" s="306"/>
      <c r="W68" s="306"/>
      <c r="X68" s="306"/>
      <c r="Y68" s="306"/>
      <c r="Z68" s="306"/>
      <c r="AA68" s="306"/>
      <c r="AB68" s="306"/>
      <c r="AC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c r="V69" s="306"/>
      <c r="W69" s="306"/>
      <c r="X69" s="306"/>
      <c r="Y69" s="306"/>
      <c r="Z69" s="306"/>
      <c r="AA69" s="306"/>
      <c r="AB69" s="306"/>
      <c r="AC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c r="V70" s="306"/>
      <c r="W70" s="306"/>
      <c r="X70" s="306"/>
      <c r="Y70" s="306"/>
      <c r="Z70" s="306"/>
      <c r="AA70" s="306"/>
      <c r="AB70" s="306"/>
      <c r="AC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c r="V71" s="306"/>
      <c r="W71" s="306"/>
      <c r="X71" s="306"/>
      <c r="Y71" s="306"/>
      <c r="Z71" s="306"/>
      <c r="AA71" s="306"/>
      <c r="AB71" s="306"/>
      <c r="AC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c r="V72" s="306"/>
      <c r="W72" s="306"/>
      <c r="X72" s="306"/>
      <c r="Y72" s="306"/>
      <c r="Z72" s="306"/>
      <c r="AA72" s="306"/>
      <c r="AB72" s="306"/>
      <c r="AC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c r="V73" s="306"/>
      <c r="W73" s="306"/>
      <c r="X73" s="306"/>
      <c r="Y73" s="306"/>
      <c r="Z73" s="306"/>
      <c r="AA73" s="306"/>
      <c r="AB73" s="306"/>
      <c r="AC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c r="V74" s="306"/>
      <c r="W74" s="306"/>
      <c r="X74" s="306"/>
      <c r="Y74" s="306"/>
      <c r="Z74" s="306"/>
      <c r="AA74" s="306"/>
      <c r="AB74" s="306"/>
      <c r="AC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c r="V75" s="306"/>
      <c r="W75" s="306"/>
      <c r="X75" s="306"/>
      <c r="Y75" s="306"/>
      <c r="Z75" s="306"/>
      <c r="AA75" s="306"/>
      <c r="AB75" s="306"/>
      <c r="AC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c r="V76" s="306"/>
      <c r="W76" s="306"/>
      <c r="X76" s="306"/>
      <c r="Y76" s="306"/>
      <c r="Z76" s="306"/>
      <c r="AA76" s="306"/>
      <c r="AB76" s="306"/>
      <c r="AC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c r="V77" s="306"/>
      <c r="W77" s="306"/>
      <c r="X77" s="306"/>
      <c r="Y77" s="306"/>
      <c r="Z77" s="306"/>
      <c r="AA77" s="306"/>
      <c r="AB77" s="306"/>
      <c r="AC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c r="V78" s="306"/>
      <c r="W78" s="306"/>
      <c r="X78" s="306"/>
      <c r="Y78" s="306"/>
      <c r="Z78" s="306"/>
      <c r="AA78" s="306"/>
      <c r="AB78" s="306"/>
      <c r="AC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c r="V79" s="306"/>
      <c r="W79" s="306"/>
      <c r="X79" s="306"/>
      <c r="Y79" s="306"/>
      <c r="Z79" s="306"/>
      <c r="AA79" s="306"/>
      <c r="AB79" s="306"/>
      <c r="AC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c r="V80" s="306"/>
      <c r="W80" s="306"/>
      <c r="X80" s="306"/>
      <c r="Y80" s="306"/>
      <c r="Z80" s="306"/>
      <c r="AA80" s="306"/>
      <c r="AB80" s="306"/>
      <c r="AC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c r="V81" s="306"/>
      <c r="W81" s="306"/>
      <c r="X81" s="306"/>
      <c r="Y81" s="306"/>
      <c r="Z81" s="306"/>
      <c r="AA81" s="306"/>
      <c r="AB81" s="306"/>
      <c r="AC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c r="V82" s="306"/>
      <c r="W82" s="306"/>
      <c r="X82" s="306"/>
      <c r="Y82" s="306"/>
      <c r="Z82" s="306"/>
      <c r="AA82" s="306"/>
      <c r="AB82" s="306"/>
      <c r="AC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c r="V83" s="306"/>
      <c r="W83" s="306"/>
      <c r="X83" s="306"/>
      <c r="Y83" s="306"/>
      <c r="Z83" s="306"/>
      <c r="AA83" s="306"/>
      <c r="AB83" s="306"/>
      <c r="AC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c r="V84" s="306"/>
      <c r="W84" s="306"/>
      <c r="X84" s="306"/>
      <c r="Y84" s="306"/>
      <c r="Z84" s="306"/>
      <c r="AA84" s="306"/>
      <c r="AB84" s="306"/>
      <c r="AC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c r="V85" s="306"/>
      <c r="W85" s="306"/>
      <c r="X85" s="306"/>
      <c r="Y85" s="306"/>
      <c r="Z85" s="306"/>
      <c r="AA85" s="306"/>
      <c r="AB85" s="306"/>
      <c r="AC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c r="V86" s="306"/>
      <c r="W86" s="306"/>
      <c r="X86" s="306"/>
      <c r="Y86" s="306"/>
      <c r="Z86" s="306"/>
      <c r="AA86" s="306"/>
      <c r="AB86" s="306"/>
      <c r="AC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c r="V87" s="306"/>
      <c r="W87" s="306"/>
      <c r="X87" s="306"/>
      <c r="Y87" s="306"/>
      <c r="Z87" s="306"/>
      <c r="AA87" s="306"/>
      <c r="AB87" s="306"/>
      <c r="AC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c r="V88" s="306"/>
      <c r="W88" s="306"/>
      <c r="X88" s="306"/>
      <c r="Y88" s="306"/>
      <c r="Z88" s="306"/>
      <c r="AA88" s="306"/>
      <c r="AB88" s="306"/>
      <c r="AC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c r="V89" s="306"/>
      <c r="W89" s="306"/>
      <c r="X89" s="306"/>
      <c r="Y89" s="306"/>
      <c r="Z89" s="306"/>
      <c r="AA89" s="306"/>
      <c r="AB89" s="306"/>
      <c r="AC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c r="V90" s="306"/>
      <c r="W90" s="306"/>
      <c r="X90" s="306"/>
      <c r="Y90" s="306"/>
      <c r="Z90" s="306"/>
      <c r="AA90" s="306"/>
      <c r="AB90" s="306"/>
      <c r="AC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c r="V91" s="306"/>
      <c r="W91" s="306"/>
      <c r="X91" s="306"/>
      <c r="Y91" s="306"/>
      <c r="Z91" s="306"/>
      <c r="AA91" s="306"/>
      <c r="AB91" s="306"/>
      <c r="AC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c r="V92" s="306"/>
      <c r="W92" s="306"/>
      <c r="X92" s="306"/>
      <c r="Y92" s="306"/>
      <c r="Z92" s="306"/>
      <c r="AA92" s="306"/>
      <c r="AB92" s="306"/>
      <c r="AC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c r="V93" s="306"/>
      <c r="W93" s="306"/>
      <c r="X93" s="306"/>
      <c r="Y93" s="306"/>
      <c r="Z93" s="306"/>
      <c r="AA93" s="306"/>
      <c r="AB93" s="306"/>
      <c r="AC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c r="V94" s="306"/>
      <c r="W94" s="306"/>
      <c r="X94" s="306"/>
      <c r="Y94" s="306"/>
      <c r="Z94" s="306"/>
      <c r="AA94" s="306"/>
      <c r="AB94" s="306"/>
      <c r="AC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c r="V95" s="306"/>
      <c r="W95" s="306"/>
      <c r="X95" s="306"/>
      <c r="Y95" s="306"/>
      <c r="Z95" s="306"/>
      <c r="AA95" s="306"/>
      <c r="AB95" s="306"/>
      <c r="AC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c r="V96" s="306"/>
      <c r="W96" s="306"/>
      <c r="X96" s="306"/>
      <c r="Y96" s="306"/>
      <c r="Z96" s="306"/>
      <c r="AA96" s="306"/>
      <c r="AB96" s="306"/>
      <c r="AC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c r="V97" s="306"/>
      <c r="W97" s="306"/>
      <c r="X97" s="306"/>
      <c r="Y97" s="306"/>
      <c r="Z97" s="306"/>
      <c r="AA97" s="306"/>
      <c r="AB97" s="306"/>
      <c r="AC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c r="V98" s="306"/>
      <c r="W98" s="306"/>
      <c r="X98" s="306"/>
      <c r="Y98" s="306"/>
      <c r="Z98" s="306"/>
      <c r="AA98" s="306"/>
      <c r="AB98" s="306"/>
      <c r="AC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c r="V99" s="306"/>
      <c r="W99" s="306"/>
      <c r="X99" s="306"/>
      <c r="Y99" s="306"/>
      <c r="Z99" s="306"/>
      <c r="AA99" s="306"/>
      <c r="AB99" s="306"/>
      <c r="AC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c r="V100" s="306"/>
      <c r="W100" s="306"/>
      <c r="X100" s="306"/>
      <c r="Y100" s="306"/>
      <c r="Z100" s="306"/>
      <c r="AA100" s="306"/>
      <c r="AB100" s="306"/>
      <c r="AC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c r="V101" s="306"/>
      <c r="W101" s="306"/>
      <c r="X101" s="306"/>
      <c r="Y101" s="306"/>
      <c r="Z101" s="306"/>
      <c r="AA101" s="306"/>
      <c r="AB101" s="306"/>
      <c r="AC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c r="V102" s="306"/>
      <c r="W102" s="306"/>
      <c r="X102" s="306"/>
      <c r="Y102" s="306"/>
      <c r="Z102" s="306"/>
      <c r="AA102" s="306"/>
      <c r="AB102" s="306"/>
      <c r="AC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c r="V103" s="306"/>
      <c r="W103" s="306"/>
      <c r="X103" s="306"/>
      <c r="Y103" s="306"/>
      <c r="Z103" s="306"/>
      <c r="AA103" s="306"/>
      <c r="AB103" s="306"/>
      <c r="AC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c r="V104" s="306"/>
      <c r="W104" s="306"/>
      <c r="X104" s="306"/>
      <c r="Y104" s="306"/>
      <c r="Z104" s="306"/>
      <c r="AA104" s="306"/>
      <c r="AB104" s="306"/>
      <c r="AC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c r="V105" s="306"/>
      <c r="W105" s="306"/>
      <c r="X105" s="306"/>
      <c r="Y105" s="306"/>
      <c r="Z105" s="306"/>
      <c r="AA105" s="306"/>
      <c r="AB105" s="306"/>
      <c r="AC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c r="V106" s="306"/>
      <c r="W106" s="306"/>
      <c r="X106" s="306"/>
      <c r="Y106" s="306"/>
      <c r="Z106" s="306"/>
      <c r="AA106" s="306"/>
      <c r="AB106" s="306"/>
      <c r="AC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c r="V107" s="306"/>
      <c r="W107" s="306"/>
      <c r="X107" s="306"/>
      <c r="Y107" s="306"/>
      <c r="Z107" s="306"/>
      <c r="AA107" s="306"/>
      <c r="AB107" s="306"/>
      <c r="AC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c r="V108" s="306"/>
      <c r="W108" s="306"/>
      <c r="X108" s="306"/>
      <c r="Y108" s="306"/>
      <c r="Z108" s="306"/>
      <c r="AA108" s="306"/>
      <c r="AB108" s="306"/>
      <c r="AC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c r="V109" s="306"/>
      <c r="W109" s="306"/>
      <c r="X109" s="306"/>
      <c r="Y109" s="306"/>
      <c r="Z109" s="306"/>
      <c r="AA109" s="306"/>
      <c r="AB109" s="306"/>
      <c r="AC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c r="V110" s="306"/>
      <c r="W110" s="306"/>
      <c r="X110" s="306"/>
      <c r="Y110" s="306"/>
      <c r="Z110" s="306"/>
      <c r="AA110" s="306"/>
      <c r="AB110" s="306"/>
      <c r="AC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c r="V111" s="306"/>
      <c r="W111" s="306"/>
      <c r="X111" s="306"/>
      <c r="Y111" s="306"/>
      <c r="Z111" s="306"/>
      <c r="AA111" s="306"/>
      <c r="AB111" s="306"/>
      <c r="AC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c r="V112" s="306"/>
      <c r="W112" s="306"/>
      <c r="X112" s="306"/>
      <c r="Y112" s="306"/>
      <c r="Z112" s="306"/>
      <c r="AA112" s="306"/>
      <c r="AB112" s="306"/>
      <c r="AC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c r="V113" s="306"/>
      <c r="W113" s="306"/>
      <c r="X113" s="306"/>
      <c r="Y113" s="306"/>
      <c r="Z113" s="306"/>
      <c r="AA113" s="306"/>
      <c r="AB113" s="306"/>
      <c r="AC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c r="V114" s="306"/>
      <c r="W114" s="306"/>
      <c r="X114" s="306"/>
      <c r="Y114" s="306"/>
      <c r="Z114" s="306"/>
      <c r="AA114" s="306"/>
      <c r="AB114" s="306"/>
      <c r="AC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c r="V115" s="81"/>
      <c r="W115" s="81"/>
      <c r="X115" s="81"/>
      <c r="Y115" s="81"/>
      <c r="Z115" s="81"/>
      <c r="AA115" s="81"/>
      <c r="AB115" s="81"/>
      <c r="AC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c r="V116" s="306"/>
      <c r="W116" s="306"/>
      <c r="X116" s="306"/>
      <c r="Y116" s="306"/>
      <c r="Z116" s="306"/>
      <c r="AA116" s="306"/>
      <c r="AB116" s="306"/>
      <c r="AC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c r="V117" s="306"/>
      <c r="W117" s="306"/>
      <c r="X117" s="306"/>
      <c r="Y117" s="306"/>
      <c r="Z117" s="306"/>
      <c r="AA117" s="306"/>
      <c r="AB117" s="306"/>
      <c r="AC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A20037-005B-409B-8696-007E005400E2}">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30" operator="equal" id="{009F00E2-00D1-4AE2-BD9A-001B006800B7}">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580018-0047-44EF-8998-001500760066}">
            <xm:f>"na"</xm:f>
            <x14:dxf>
              <font/>
              <fill>
                <patternFill patternType="solid">
                  <fgColor rgb="FFFCE8B2"/>
                  <bgColor rgb="FFFCE8B2"/>
                </patternFill>
              </fill>
            </x14:dxf>
          </x14:cfRule>
          <xm:sqref>F4:F10</xm:sqref>
        </x14:conditionalFormatting>
        <x14:conditionalFormatting xmlns:xm="http://schemas.microsoft.com/office/excel/2006/main">
          <x14:cfRule type="cellIs" priority="27" operator="equal" id="{0099009E-002C-44B7-B92F-00A900490039}">
            <xm:f>"c"</xm:f>
            <x14:dxf>
              <fill>
                <patternFill patternType="solid">
                  <fgColor rgb="FFB7E1CD"/>
                  <bgColor rgb="FFB7E1CD"/>
                </patternFill>
              </fill>
            </x14:dxf>
          </x14:cfRule>
          <xm:sqref>F11:F117</xm:sqref>
        </x14:conditionalFormatting>
        <x14:conditionalFormatting xmlns:xm="http://schemas.microsoft.com/office/excel/2006/main">
          <x14:cfRule type="cellIs" priority="28" operator="equal" id="{002F00BD-006E-4778-AC44-0037001C0080}">
            <xm:f>"nc"</xm:f>
            <x14:dxf>
              <fill>
                <patternFill patternType="solid">
                  <fgColor rgb="FFF4C7C3"/>
                  <bgColor rgb="FFF4C7C3"/>
                </patternFill>
              </fill>
            </x14:dxf>
          </x14:cfRule>
          <xm:sqref>F11:F117</xm:sqref>
        </x14:conditionalFormatting>
        <x14:conditionalFormatting xmlns:xm="http://schemas.microsoft.com/office/excel/2006/main">
          <x14:cfRule type="cellIs" priority="29" operator="equal" id="{00110058-007F-4EAA-9119-009D00D900D6}">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ED003C-0090-4BB4-B651-0078006D00F5}">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91002A-0072-4F11-B39C-00D400E500DA}">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23" operator="equal" id="{00A60035-006A-47D0-BC72-00AC0061008E}">
            <xm:f>"C"</xm:f>
            <x14:dxf>
              <fill>
                <patternFill patternType="solid">
                  <fgColor rgb="FFB7E1CD"/>
                  <bgColor rgb="FFB7E1CD"/>
                </patternFill>
              </fill>
            </x14:dxf>
          </x14:cfRule>
          <xm:sqref>O4:S4</xm:sqref>
        </x14:conditionalFormatting>
        <x14:conditionalFormatting xmlns:xm="http://schemas.microsoft.com/office/excel/2006/main">
          <x14:cfRule type="cellIs" priority="24" operator="equal" id="{004600FE-00B7-4951-8CEA-005F00D20043}">
            <xm:f>"NC"</xm:f>
            <x14:dxf>
              <fill>
                <patternFill patternType="solid">
                  <fgColor rgb="FFF4C7C3"/>
                  <bgColor rgb="FFF4C7C3"/>
                </patternFill>
              </fill>
            </x14:dxf>
          </x14:cfRule>
          <xm:sqref>O4:S4</xm:sqref>
        </x14:conditionalFormatting>
        <x14:conditionalFormatting xmlns:xm="http://schemas.microsoft.com/office/excel/2006/main">
          <x14:cfRule type="cellIs" priority="25" operator="equal" id="{00E100C6-0067-4907-BD87-002B00770024}">
            <xm:f>"NA"</xm:f>
            <x14:dxf>
              <fill>
                <patternFill patternType="solid">
                  <fgColor rgb="FFFCE8B2"/>
                  <bgColor rgb="FFFCE8B2"/>
                </patternFill>
              </fill>
            </x14:dxf>
          </x14:cfRule>
          <xm:sqref>O4:S4</xm:sqref>
        </x14:conditionalFormatting>
        <x14:conditionalFormatting xmlns:xm="http://schemas.microsoft.com/office/excel/2006/main">
          <x14:cfRule type="cellIs" priority="26" operator="equal" id="{009B00F0-009C-490C-934C-0072009A004D}">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490074-00D7-4206-8EB3-00A1009C00FE}" type="list" allowBlank="1" errorStyle="stop" imeMode="noControl" operator="between" showDropDown="0" showErrorMessage="1" showInputMessage="0">
          <x14:formula1>
            <xm:f>"nt,na,c"</xm:f>
          </x14:formula1>
          <xm:sqref>F54:F55</xm:sqref>
        </x14:dataValidation>
        <x14:dataValidation xr:uid="{00B00041-0035-4E8B-8D61-003700D400A9}" type="list" allowBlank="1" errorStyle="stop" imeMode="noControl" operator="between" showDropDown="0" showErrorMessage="1" showInputMessage="0">
          <x14:formula1>
            <xm:f>"nt,na,c,nc"</xm:f>
          </x14:formula1>
          <xm:sqref>F12:F53 F56:F117</xm:sqref>
        </x14:dataValidation>
        <x14:dataValidation xr:uid="{00210095-004F-4DD4-ABC8-0089006C00AC}" type="list" allowBlank="1" errorStyle="stop" imeMode="noControl" operator="between" showDropDown="0" showErrorMessage="0" showInputMessage="0">
          <x14:formula1>
            <xm:f>"d"</xm:f>
          </x14:formula1>
          <xm:sqref>G12:G117</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9" width="16.33203125"/>
  </cols>
  <sheetData>
    <row r="1" ht="0.75" customHeight="1">
      <c r="A1" s="305"/>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row>
    <row r="2" ht="16.5" customHeight="1">
      <c r="A2" s="308"/>
      <c r="B2" s="309" t="str">
        <f>F4</f>
        <v>P24</v>
      </c>
      <c r="C2" s="310">
        <f>Echantillon!C36</f>
        <v>0</v>
      </c>
      <c r="D2" s="311"/>
      <c r="E2" s="311"/>
      <c r="F2" s="312"/>
      <c r="G2" s="313"/>
      <c r="H2" s="313"/>
      <c r="I2" s="313"/>
      <c r="J2" s="313"/>
      <c r="K2" s="314"/>
      <c r="L2" s="314"/>
      <c r="M2" s="315"/>
      <c r="N2" s="315"/>
      <c r="O2" s="306"/>
      <c r="P2" s="306"/>
      <c r="Q2" s="306"/>
      <c r="R2" s="306"/>
      <c r="S2" s="306"/>
      <c r="T2" s="306"/>
      <c r="U2" s="306"/>
      <c r="V2" s="306"/>
      <c r="W2" s="306"/>
      <c r="X2" s="306"/>
      <c r="Y2" s="306"/>
      <c r="Z2" s="306"/>
      <c r="AA2" s="306"/>
      <c r="AB2" s="306"/>
      <c r="AC2" s="306"/>
    </row>
    <row r="3" ht="18.75" customHeight="1">
      <c r="A3" s="308"/>
      <c r="B3" s="309" t="s">
        <v>468</v>
      </c>
      <c r="C3" s="316" t="str">
        <f>HYPERLINK(Echantillon!D36)</f>
        <v/>
      </c>
      <c r="D3" s="56"/>
      <c r="E3" s="56"/>
      <c r="F3" s="56"/>
      <c r="G3" s="313"/>
      <c r="H3" s="313"/>
      <c r="I3" s="313"/>
      <c r="J3" s="313"/>
      <c r="K3" s="313"/>
      <c r="L3" s="313"/>
      <c r="M3" s="306"/>
      <c r="N3" s="306"/>
      <c r="O3" s="306"/>
      <c r="P3" s="306"/>
      <c r="Q3" s="306"/>
      <c r="R3" s="306"/>
      <c r="S3" s="306"/>
      <c r="T3" s="306"/>
      <c r="U3" s="306"/>
      <c r="V3" s="306"/>
      <c r="W3" s="306"/>
      <c r="X3" s="306"/>
      <c r="Y3" s="306"/>
      <c r="Z3" s="306"/>
      <c r="AA3" s="306"/>
      <c r="AB3" s="306"/>
      <c r="AC3" s="306"/>
    </row>
    <row r="4" ht="16.5" customHeight="1">
      <c r="A4" s="305"/>
      <c r="B4" s="317" t="s">
        <v>125</v>
      </c>
      <c r="C4" s="318" t="s">
        <v>469</v>
      </c>
      <c r="D4" s="318" t="s">
        <v>128</v>
      </c>
      <c r="E4" s="319" t="s">
        <v>129</v>
      </c>
      <c r="F4" s="319" t="str">
        <f>Echantillon!B36</f>
        <v>P24</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c r="W4" s="307"/>
      <c r="X4" s="307"/>
      <c r="Y4" s="307"/>
      <c r="Z4" s="307"/>
      <c r="AA4" s="307"/>
      <c r="AB4" s="307"/>
      <c r="AC4" s="307"/>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202">O5+P5</f>
        <v>0</v>
      </c>
      <c r="T5" s="329" t="str">
        <f t="shared" ref="T5:T7" si="203">IF(S5&gt;0,O5/S5,"-")</f>
        <v>-</v>
      </c>
      <c r="U5" s="330" t="str">
        <f t="shared" ref="U5:V5" si="204">T5</f>
        <v>-</v>
      </c>
      <c r="V5" s="330" t="str">
        <f t="shared" si="204"/>
        <v>-</v>
      </c>
      <c r="W5" s="306"/>
      <c r="X5" s="306"/>
      <c r="Y5" s="306"/>
      <c r="Z5" s="306"/>
      <c r="AA5" s="306"/>
      <c r="AB5" s="306"/>
      <c r="AC5" s="306"/>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202"/>
        <v>0</v>
      </c>
      <c r="T6" s="329" t="str">
        <f t="shared" si="203"/>
        <v>-</v>
      </c>
      <c r="U6" s="53" t="str">
        <f t="shared" ref="U6:V6" si="205">IF(S6&gt;0,SUM(O5:O6)/SUM(S5:S6),"-")</f>
        <v>-</v>
      </c>
      <c r="V6" s="53" t="e">
        <f t="shared" si="205"/>
        <v>#DIV/0!</v>
      </c>
      <c r="W6" s="306"/>
      <c r="X6" s="306"/>
      <c r="Y6" s="306"/>
      <c r="Z6" s="306"/>
      <c r="AA6" s="306"/>
      <c r="AB6" s="306"/>
      <c r="AC6" s="306"/>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202"/>
        <v>0</v>
      </c>
      <c r="T7" s="329" t="str">
        <f t="shared" si="203"/>
        <v>-</v>
      </c>
      <c r="U7" s="330" t="str">
        <f t="shared" ref="U7:V7" si="206">IF(S7&gt;0,SUM(O5:O7)/SUM(S5:S7),"-")</f>
        <v>-</v>
      </c>
      <c r="V7" s="330" t="e">
        <f t="shared" si="206"/>
        <v>#DIV/0!</v>
      </c>
      <c r="W7" s="306"/>
      <c r="X7" s="306"/>
      <c r="Y7" s="306"/>
      <c r="Z7" s="306"/>
      <c r="AA7" s="306"/>
      <c r="AB7" s="306"/>
      <c r="AC7" s="306"/>
    </row>
    <row r="8" ht="16.5" customHeight="1">
      <c r="A8" s="305"/>
      <c r="B8" s="40"/>
      <c r="C8" s="40"/>
      <c r="D8" s="40"/>
      <c r="E8" s="319" t="s">
        <v>134</v>
      </c>
      <c r="F8" s="319">
        <f>COUNTIF(F12:F117,"nt")</f>
        <v>106</v>
      </c>
      <c r="G8" s="40"/>
      <c r="H8" s="40"/>
      <c r="I8" s="40"/>
      <c r="J8" s="40"/>
      <c r="K8" s="40"/>
      <c r="L8" s="40"/>
      <c r="M8" s="306"/>
      <c r="N8" s="331" t="s">
        <v>476</v>
      </c>
      <c r="O8" s="332">
        <f t="shared" ref="O8:S8" si="207">SUM(O5:O7)</f>
        <v>0</v>
      </c>
      <c r="P8" s="332">
        <f t="shared" si="207"/>
        <v>0</v>
      </c>
      <c r="Q8" s="332">
        <f t="shared" si="207"/>
        <v>0</v>
      </c>
      <c r="R8" s="332">
        <f t="shared" si="207"/>
        <v>106</v>
      </c>
      <c r="S8" s="333">
        <f t="shared" si="207"/>
        <v>0</v>
      </c>
      <c r="T8" s="329"/>
      <c r="U8" s="327"/>
      <c r="V8" s="327"/>
      <c r="W8" s="306"/>
      <c r="X8" s="306"/>
      <c r="Y8" s="306"/>
      <c r="Z8" s="306"/>
      <c r="AA8" s="306"/>
      <c r="AB8" s="306"/>
      <c r="AC8" s="306"/>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c r="W9" s="306"/>
      <c r="X9" s="306"/>
      <c r="Y9" s="306"/>
      <c r="Z9" s="306"/>
      <c r="AA9" s="306"/>
      <c r="AB9" s="306"/>
      <c r="AC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c r="W10" s="306"/>
      <c r="X10" s="306"/>
      <c r="Y10" s="306"/>
      <c r="Z10" s="306"/>
      <c r="AA10" s="306"/>
      <c r="AB10" s="306"/>
      <c r="AC10" s="306"/>
    </row>
    <row r="11" ht="13.800000000000001">
      <c r="A11" s="305"/>
      <c r="B11" s="263"/>
      <c r="C11" s="263"/>
      <c r="D11" s="263"/>
      <c r="E11" s="335"/>
      <c r="F11" s="263"/>
      <c r="G11" s="263"/>
      <c r="H11" s="263"/>
      <c r="I11" s="336"/>
      <c r="J11" s="336"/>
      <c r="K11" s="336"/>
      <c r="L11" s="336"/>
      <c r="M11" s="306"/>
      <c r="N11" s="306"/>
      <c r="O11" s="306"/>
      <c r="P11" s="306"/>
      <c r="Q11" s="306"/>
      <c r="R11" s="306"/>
      <c r="S11" s="306"/>
      <c r="T11" s="306"/>
      <c r="U11" s="306"/>
      <c r="V11" s="306"/>
      <c r="W11" s="306"/>
      <c r="X11" s="306"/>
      <c r="Y11" s="306"/>
      <c r="Z11" s="306"/>
      <c r="AA11" s="306"/>
      <c r="AB11" s="306"/>
      <c r="AC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c r="V12" s="306"/>
      <c r="W12" s="306"/>
      <c r="X12" s="306"/>
      <c r="Y12" s="306"/>
      <c r="Z12" s="306"/>
      <c r="AA12" s="306"/>
      <c r="AB12" s="306"/>
      <c r="AC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c r="V13" s="306"/>
      <c r="W13" s="306"/>
      <c r="X13" s="306"/>
      <c r="Y13" s="306"/>
      <c r="Z13" s="306"/>
      <c r="AA13" s="306"/>
      <c r="AB13" s="306"/>
      <c r="AC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c r="V14" s="306"/>
      <c r="W14" s="306"/>
      <c r="X14" s="306"/>
      <c r="Y14" s="306"/>
      <c r="Z14" s="306"/>
      <c r="AA14" s="306"/>
      <c r="AB14" s="306"/>
      <c r="AC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c r="V15" s="306"/>
      <c r="W15" s="306"/>
      <c r="X15" s="306"/>
      <c r="Y15" s="306"/>
      <c r="Z15" s="306"/>
      <c r="AA15" s="306"/>
      <c r="AB15" s="306"/>
      <c r="AC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c r="V16" s="306"/>
      <c r="W16" s="306"/>
      <c r="X16" s="306"/>
      <c r="Y16" s="306"/>
      <c r="Z16" s="306"/>
      <c r="AA16" s="306"/>
      <c r="AB16" s="306"/>
      <c r="AC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c r="V17" s="306"/>
      <c r="W17" s="306"/>
      <c r="X17" s="306"/>
      <c r="Y17" s="306"/>
      <c r="Z17" s="306"/>
      <c r="AA17" s="306"/>
      <c r="AB17" s="306"/>
      <c r="AC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c r="V18" s="345"/>
      <c r="W18" s="345"/>
      <c r="X18" s="345"/>
      <c r="Y18" s="345"/>
      <c r="Z18" s="345"/>
      <c r="AA18" s="345"/>
      <c r="AB18" s="345"/>
      <c r="AC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c r="V19" s="306"/>
      <c r="W19" s="306"/>
      <c r="X19" s="306"/>
      <c r="Y19" s="306"/>
      <c r="Z19" s="306"/>
      <c r="AA19" s="306"/>
      <c r="AB19" s="306"/>
      <c r="AC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c r="V20" s="306"/>
      <c r="W20" s="306"/>
      <c r="X20" s="306"/>
      <c r="Y20" s="306"/>
      <c r="Z20" s="306"/>
      <c r="AA20" s="306"/>
      <c r="AB20" s="306"/>
      <c r="AC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c r="V21" s="306"/>
      <c r="W21" s="306"/>
      <c r="X21" s="306"/>
      <c r="Y21" s="306"/>
      <c r="Z21" s="306"/>
      <c r="AA21" s="306"/>
      <c r="AB21" s="306"/>
      <c r="AC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c r="V22" s="306"/>
      <c r="W22" s="306"/>
      <c r="X22" s="306"/>
      <c r="Y22" s="306"/>
      <c r="Z22" s="306"/>
      <c r="AA22" s="306"/>
      <c r="AB22" s="306"/>
      <c r="AC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c r="V23" s="306"/>
      <c r="W23" s="306"/>
      <c r="X23" s="306"/>
      <c r="Y23" s="306"/>
      <c r="Z23" s="306"/>
      <c r="AA23" s="306"/>
      <c r="AB23" s="306"/>
      <c r="AC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c r="V24" s="306"/>
      <c r="W24" s="306"/>
      <c r="X24" s="306"/>
      <c r="Y24" s="306"/>
      <c r="Z24" s="306"/>
      <c r="AA24" s="306"/>
      <c r="AB24" s="306"/>
      <c r="AC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c r="V25" s="306"/>
      <c r="W25" s="306"/>
      <c r="X25" s="306"/>
      <c r="Y25" s="306"/>
      <c r="Z25" s="306"/>
      <c r="AA25" s="306"/>
      <c r="AB25" s="306"/>
      <c r="AC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c r="V26" s="306"/>
      <c r="W26" s="306"/>
      <c r="X26" s="306"/>
      <c r="Y26" s="306"/>
      <c r="Z26" s="306"/>
      <c r="AA26" s="306"/>
      <c r="AB26" s="306"/>
      <c r="AC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c r="V27" s="306"/>
      <c r="W27" s="306"/>
      <c r="X27" s="306"/>
      <c r="Y27" s="306"/>
      <c r="Z27" s="306"/>
      <c r="AA27" s="306"/>
      <c r="AB27" s="306"/>
      <c r="AC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c r="V28" s="306"/>
      <c r="W28" s="306"/>
      <c r="X28" s="306"/>
      <c r="Y28" s="306"/>
      <c r="Z28" s="306"/>
      <c r="AA28" s="306"/>
      <c r="AB28" s="306"/>
      <c r="AC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c r="V29" s="306"/>
      <c r="W29" s="306"/>
      <c r="X29" s="306"/>
      <c r="Y29" s="306"/>
      <c r="Z29" s="306"/>
      <c r="AA29" s="306"/>
      <c r="AB29" s="306"/>
      <c r="AC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c r="V30" s="306"/>
      <c r="W30" s="306"/>
      <c r="X30" s="306"/>
      <c r="Y30" s="306"/>
      <c r="Z30" s="306"/>
      <c r="AA30" s="306"/>
      <c r="AB30" s="306"/>
      <c r="AC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c r="V31" s="306"/>
      <c r="W31" s="306"/>
      <c r="X31" s="306"/>
      <c r="Y31" s="306"/>
      <c r="Z31" s="306"/>
      <c r="AA31" s="306"/>
      <c r="AB31" s="306"/>
      <c r="AC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c r="V32" s="306"/>
      <c r="W32" s="306"/>
      <c r="X32" s="306"/>
      <c r="Y32" s="306"/>
      <c r="Z32" s="306"/>
      <c r="AA32" s="306"/>
      <c r="AB32" s="306"/>
      <c r="AC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c r="V33" s="306"/>
      <c r="W33" s="306"/>
      <c r="X33" s="306"/>
      <c r="Y33" s="306"/>
      <c r="Z33" s="306"/>
      <c r="AA33" s="306"/>
      <c r="AB33" s="306"/>
      <c r="AC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c r="V34" s="306"/>
      <c r="W34" s="306"/>
      <c r="X34" s="306"/>
      <c r="Y34" s="306"/>
      <c r="Z34" s="306"/>
      <c r="AA34" s="306"/>
      <c r="AB34" s="306"/>
      <c r="AC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c r="V35" s="306"/>
      <c r="W35" s="306"/>
      <c r="X35" s="306"/>
      <c r="Y35" s="306"/>
      <c r="Z35" s="306"/>
      <c r="AA35" s="306"/>
      <c r="AB35" s="306"/>
      <c r="AC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c r="V36" s="306"/>
      <c r="W36" s="306"/>
      <c r="X36" s="306"/>
      <c r="Y36" s="306"/>
      <c r="Z36" s="306"/>
      <c r="AA36" s="306"/>
      <c r="AB36" s="306"/>
      <c r="AC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c r="V37" s="306"/>
      <c r="W37" s="306"/>
      <c r="X37" s="306"/>
      <c r="Y37" s="306"/>
      <c r="Z37" s="306"/>
      <c r="AA37" s="306"/>
      <c r="AB37" s="306"/>
      <c r="AC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c r="V38" s="306"/>
      <c r="W38" s="306"/>
      <c r="X38" s="306"/>
      <c r="Y38" s="306"/>
      <c r="Z38" s="306"/>
      <c r="AA38" s="306"/>
      <c r="AB38" s="306"/>
      <c r="AC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c r="V39" s="306"/>
      <c r="W39" s="306"/>
      <c r="X39" s="306"/>
      <c r="Y39" s="306"/>
      <c r="Z39" s="306"/>
      <c r="AA39" s="306"/>
      <c r="AB39" s="306"/>
      <c r="AC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c r="V40" s="306"/>
      <c r="W40" s="306"/>
      <c r="X40" s="306"/>
      <c r="Y40" s="306"/>
      <c r="Z40" s="306"/>
      <c r="AA40" s="306"/>
      <c r="AB40" s="306"/>
      <c r="AC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c r="V41" s="306"/>
      <c r="W41" s="306"/>
      <c r="X41" s="306"/>
      <c r="Y41" s="306"/>
      <c r="Z41" s="306"/>
      <c r="AA41" s="306"/>
      <c r="AB41" s="306"/>
      <c r="AC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c r="V42" s="306"/>
      <c r="W42" s="306"/>
      <c r="X42" s="306"/>
      <c r="Y42" s="306"/>
      <c r="Z42" s="306"/>
      <c r="AA42" s="306"/>
      <c r="AB42" s="306"/>
      <c r="AC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c r="V43" s="306"/>
      <c r="W43" s="306"/>
      <c r="X43" s="306"/>
      <c r="Y43" s="306"/>
      <c r="Z43" s="306"/>
      <c r="AA43" s="306"/>
      <c r="AB43" s="306"/>
      <c r="AC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c r="V44" s="306"/>
      <c r="W44" s="306"/>
      <c r="X44" s="306"/>
      <c r="Y44" s="306"/>
      <c r="Z44" s="306"/>
      <c r="AA44" s="306"/>
      <c r="AB44" s="306"/>
      <c r="AC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c r="V45" s="306"/>
      <c r="W45" s="306"/>
      <c r="X45" s="306"/>
      <c r="Y45" s="306"/>
      <c r="Z45" s="306"/>
      <c r="AA45" s="306"/>
      <c r="AB45" s="306"/>
      <c r="AC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c r="V46" s="306"/>
      <c r="W46" s="306"/>
      <c r="X46" s="306"/>
      <c r="Y46" s="306"/>
      <c r="Z46" s="306"/>
      <c r="AA46" s="306"/>
      <c r="AB46" s="306"/>
      <c r="AC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c r="V47" s="306"/>
      <c r="W47" s="306"/>
      <c r="X47" s="306"/>
      <c r="Y47" s="306"/>
      <c r="Z47" s="306"/>
      <c r="AA47" s="306"/>
      <c r="AB47" s="306"/>
      <c r="AC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c r="V48" s="306"/>
      <c r="W48" s="306"/>
      <c r="X48" s="306"/>
      <c r="Y48" s="306"/>
      <c r="Z48" s="306"/>
      <c r="AA48" s="306"/>
      <c r="AB48" s="306"/>
      <c r="AC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c r="V49" s="306"/>
      <c r="W49" s="306"/>
      <c r="X49" s="306"/>
      <c r="Y49" s="306"/>
      <c r="Z49" s="306"/>
      <c r="AA49" s="306"/>
      <c r="AB49" s="306"/>
      <c r="AC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c r="V50" s="306"/>
      <c r="W50" s="306"/>
      <c r="X50" s="306"/>
      <c r="Y50" s="306"/>
      <c r="Z50" s="306"/>
      <c r="AA50" s="306"/>
      <c r="AB50" s="306"/>
      <c r="AC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c r="V51" s="306"/>
      <c r="W51" s="306"/>
      <c r="X51" s="306"/>
      <c r="Y51" s="306"/>
      <c r="Z51" s="306"/>
      <c r="AA51" s="306"/>
      <c r="AB51" s="306"/>
      <c r="AC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c r="V52" s="306"/>
      <c r="W52" s="306"/>
      <c r="X52" s="306"/>
      <c r="Y52" s="306"/>
      <c r="Z52" s="306"/>
      <c r="AA52" s="306"/>
      <c r="AB52" s="306"/>
      <c r="AC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c r="V53" s="306"/>
      <c r="W53" s="306"/>
      <c r="X53" s="306"/>
      <c r="Y53" s="306"/>
      <c r="Z53" s="306"/>
      <c r="AA53" s="306"/>
      <c r="AB53" s="306"/>
      <c r="AC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c r="V54" s="306"/>
      <c r="W54" s="306"/>
      <c r="X54" s="306"/>
      <c r="Y54" s="306"/>
      <c r="Z54" s="306"/>
      <c r="AA54" s="306"/>
      <c r="AB54" s="306"/>
      <c r="AC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c r="V55" s="306"/>
      <c r="W55" s="306"/>
      <c r="X55" s="306"/>
      <c r="Y55" s="306"/>
      <c r="Z55" s="306"/>
      <c r="AA55" s="306"/>
      <c r="AB55" s="306"/>
      <c r="AC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c r="V56" s="306"/>
      <c r="W56" s="306"/>
      <c r="X56" s="306"/>
      <c r="Y56" s="306"/>
      <c r="Z56" s="306"/>
      <c r="AA56" s="306"/>
      <c r="AB56" s="306"/>
      <c r="AC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c r="V57" s="306"/>
      <c r="W57" s="306"/>
      <c r="X57" s="306"/>
      <c r="Y57" s="306"/>
      <c r="Z57" s="306"/>
      <c r="AA57" s="306"/>
      <c r="AB57" s="306"/>
      <c r="AC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c r="V58" s="306"/>
      <c r="W58" s="306"/>
      <c r="X58" s="306"/>
      <c r="Y58" s="306"/>
      <c r="Z58" s="306"/>
      <c r="AA58" s="306"/>
      <c r="AB58" s="306"/>
      <c r="AC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c r="V59" s="306"/>
      <c r="W59" s="306"/>
      <c r="X59" s="306"/>
      <c r="Y59" s="306"/>
      <c r="Z59" s="306"/>
      <c r="AA59" s="306"/>
      <c r="AB59" s="306"/>
      <c r="AC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c r="V60" s="306"/>
      <c r="W60" s="306"/>
      <c r="X60" s="306"/>
      <c r="Y60" s="306"/>
      <c r="Z60" s="306"/>
      <c r="AA60" s="306"/>
      <c r="AB60" s="306"/>
      <c r="AC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c r="V61" s="306"/>
      <c r="W61" s="306"/>
      <c r="X61" s="306"/>
      <c r="Y61" s="306"/>
      <c r="Z61" s="306"/>
      <c r="AA61" s="306"/>
      <c r="AB61" s="306"/>
      <c r="AC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c r="V62" s="306"/>
      <c r="W62" s="306"/>
      <c r="X62" s="306"/>
      <c r="Y62" s="306"/>
      <c r="Z62" s="306"/>
      <c r="AA62" s="306"/>
      <c r="AB62" s="306"/>
      <c r="AC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c r="V63" s="306"/>
      <c r="W63" s="306"/>
      <c r="X63" s="306"/>
      <c r="Y63" s="306"/>
      <c r="Z63" s="306"/>
      <c r="AA63" s="306"/>
      <c r="AB63" s="306"/>
      <c r="AC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c r="V64" s="306"/>
      <c r="W64" s="306"/>
      <c r="X64" s="306"/>
      <c r="Y64" s="306"/>
      <c r="Z64" s="306"/>
      <c r="AA64" s="306"/>
      <c r="AB64" s="306"/>
      <c r="AC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c r="V65" s="306"/>
      <c r="W65" s="306"/>
      <c r="X65" s="306"/>
      <c r="Y65" s="306"/>
      <c r="Z65" s="306"/>
      <c r="AA65" s="306"/>
      <c r="AB65" s="306"/>
      <c r="AC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c r="V66" s="306"/>
      <c r="W66" s="306"/>
      <c r="X66" s="306"/>
      <c r="Y66" s="306"/>
      <c r="Z66" s="306"/>
      <c r="AA66" s="306"/>
      <c r="AB66" s="306"/>
      <c r="AC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c r="V67" s="306"/>
      <c r="W67" s="306"/>
      <c r="X67" s="306"/>
      <c r="Y67" s="306"/>
      <c r="Z67" s="306"/>
      <c r="AA67" s="306"/>
      <c r="AB67" s="306"/>
      <c r="AC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c r="V68" s="306"/>
      <c r="W68" s="306"/>
      <c r="X68" s="306"/>
      <c r="Y68" s="306"/>
      <c r="Z68" s="306"/>
      <c r="AA68" s="306"/>
      <c r="AB68" s="306"/>
      <c r="AC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c r="V69" s="306"/>
      <c r="W69" s="306"/>
      <c r="X69" s="306"/>
      <c r="Y69" s="306"/>
      <c r="Z69" s="306"/>
      <c r="AA69" s="306"/>
      <c r="AB69" s="306"/>
      <c r="AC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c r="V70" s="306"/>
      <c r="W70" s="306"/>
      <c r="X70" s="306"/>
      <c r="Y70" s="306"/>
      <c r="Z70" s="306"/>
      <c r="AA70" s="306"/>
      <c r="AB70" s="306"/>
      <c r="AC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c r="V71" s="306"/>
      <c r="W71" s="306"/>
      <c r="X71" s="306"/>
      <c r="Y71" s="306"/>
      <c r="Z71" s="306"/>
      <c r="AA71" s="306"/>
      <c r="AB71" s="306"/>
      <c r="AC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c r="V72" s="306"/>
      <c r="W72" s="306"/>
      <c r="X72" s="306"/>
      <c r="Y72" s="306"/>
      <c r="Z72" s="306"/>
      <c r="AA72" s="306"/>
      <c r="AB72" s="306"/>
      <c r="AC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c r="V73" s="306"/>
      <c r="W73" s="306"/>
      <c r="X73" s="306"/>
      <c r="Y73" s="306"/>
      <c r="Z73" s="306"/>
      <c r="AA73" s="306"/>
      <c r="AB73" s="306"/>
      <c r="AC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c r="V74" s="306"/>
      <c r="W74" s="306"/>
      <c r="X74" s="306"/>
      <c r="Y74" s="306"/>
      <c r="Z74" s="306"/>
      <c r="AA74" s="306"/>
      <c r="AB74" s="306"/>
      <c r="AC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c r="V75" s="306"/>
      <c r="W75" s="306"/>
      <c r="X75" s="306"/>
      <c r="Y75" s="306"/>
      <c r="Z75" s="306"/>
      <c r="AA75" s="306"/>
      <c r="AB75" s="306"/>
      <c r="AC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c r="V76" s="306"/>
      <c r="W76" s="306"/>
      <c r="X76" s="306"/>
      <c r="Y76" s="306"/>
      <c r="Z76" s="306"/>
      <c r="AA76" s="306"/>
      <c r="AB76" s="306"/>
      <c r="AC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c r="V77" s="306"/>
      <c r="W77" s="306"/>
      <c r="X77" s="306"/>
      <c r="Y77" s="306"/>
      <c r="Z77" s="306"/>
      <c r="AA77" s="306"/>
      <c r="AB77" s="306"/>
      <c r="AC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c r="V78" s="306"/>
      <c r="W78" s="306"/>
      <c r="X78" s="306"/>
      <c r="Y78" s="306"/>
      <c r="Z78" s="306"/>
      <c r="AA78" s="306"/>
      <c r="AB78" s="306"/>
      <c r="AC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c r="V79" s="306"/>
      <c r="W79" s="306"/>
      <c r="X79" s="306"/>
      <c r="Y79" s="306"/>
      <c r="Z79" s="306"/>
      <c r="AA79" s="306"/>
      <c r="AB79" s="306"/>
      <c r="AC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c r="V80" s="306"/>
      <c r="W80" s="306"/>
      <c r="X80" s="306"/>
      <c r="Y80" s="306"/>
      <c r="Z80" s="306"/>
      <c r="AA80" s="306"/>
      <c r="AB80" s="306"/>
      <c r="AC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c r="V81" s="306"/>
      <c r="W81" s="306"/>
      <c r="X81" s="306"/>
      <c r="Y81" s="306"/>
      <c r="Z81" s="306"/>
      <c r="AA81" s="306"/>
      <c r="AB81" s="306"/>
      <c r="AC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c r="V82" s="306"/>
      <c r="W82" s="306"/>
      <c r="X82" s="306"/>
      <c r="Y82" s="306"/>
      <c r="Z82" s="306"/>
      <c r="AA82" s="306"/>
      <c r="AB82" s="306"/>
      <c r="AC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c r="V83" s="306"/>
      <c r="W83" s="306"/>
      <c r="X83" s="306"/>
      <c r="Y83" s="306"/>
      <c r="Z83" s="306"/>
      <c r="AA83" s="306"/>
      <c r="AB83" s="306"/>
      <c r="AC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c r="V84" s="306"/>
      <c r="W84" s="306"/>
      <c r="X84" s="306"/>
      <c r="Y84" s="306"/>
      <c r="Z84" s="306"/>
      <c r="AA84" s="306"/>
      <c r="AB84" s="306"/>
      <c r="AC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c r="V85" s="306"/>
      <c r="W85" s="306"/>
      <c r="X85" s="306"/>
      <c r="Y85" s="306"/>
      <c r="Z85" s="306"/>
      <c r="AA85" s="306"/>
      <c r="AB85" s="306"/>
      <c r="AC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c r="V86" s="306"/>
      <c r="W86" s="306"/>
      <c r="X86" s="306"/>
      <c r="Y86" s="306"/>
      <c r="Z86" s="306"/>
      <c r="AA86" s="306"/>
      <c r="AB86" s="306"/>
      <c r="AC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c r="V87" s="306"/>
      <c r="W87" s="306"/>
      <c r="X87" s="306"/>
      <c r="Y87" s="306"/>
      <c r="Z87" s="306"/>
      <c r="AA87" s="306"/>
      <c r="AB87" s="306"/>
      <c r="AC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c r="V88" s="306"/>
      <c r="W88" s="306"/>
      <c r="X88" s="306"/>
      <c r="Y88" s="306"/>
      <c r="Z88" s="306"/>
      <c r="AA88" s="306"/>
      <c r="AB88" s="306"/>
      <c r="AC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c r="V89" s="306"/>
      <c r="W89" s="306"/>
      <c r="X89" s="306"/>
      <c r="Y89" s="306"/>
      <c r="Z89" s="306"/>
      <c r="AA89" s="306"/>
      <c r="AB89" s="306"/>
      <c r="AC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c r="V90" s="306"/>
      <c r="W90" s="306"/>
      <c r="X90" s="306"/>
      <c r="Y90" s="306"/>
      <c r="Z90" s="306"/>
      <c r="AA90" s="306"/>
      <c r="AB90" s="306"/>
      <c r="AC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c r="V91" s="306"/>
      <c r="W91" s="306"/>
      <c r="X91" s="306"/>
      <c r="Y91" s="306"/>
      <c r="Z91" s="306"/>
      <c r="AA91" s="306"/>
      <c r="AB91" s="306"/>
      <c r="AC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c r="V92" s="306"/>
      <c r="W92" s="306"/>
      <c r="X92" s="306"/>
      <c r="Y92" s="306"/>
      <c r="Z92" s="306"/>
      <c r="AA92" s="306"/>
      <c r="AB92" s="306"/>
      <c r="AC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c r="V93" s="306"/>
      <c r="W93" s="306"/>
      <c r="X93" s="306"/>
      <c r="Y93" s="306"/>
      <c r="Z93" s="306"/>
      <c r="AA93" s="306"/>
      <c r="AB93" s="306"/>
      <c r="AC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c r="V94" s="306"/>
      <c r="W94" s="306"/>
      <c r="X94" s="306"/>
      <c r="Y94" s="306"/>
      <c r="Z94" s="306"/>
      <c r="AA94" s="306"/>
      <c r="AB94" s="306"/>
      <c r="AC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c r="V95" s="306"/>
      <c r="W95" s="306"/>
      <c r="X95" s="306"/>
      <c r="Y95" s="306"/>
      <c r="Z95" s="306"/>
      <c r="AA95" s="306"/>
      <c r="AB95" s="306"/>
      <c r="AC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c r="V96" s="306"/>
      <c r="W96" s="306"/>
      <c r="X96" s="306"/>
      <c r="Y96" s="306"/>
      <c r="Z96" s="306"/>
      <c r="AA96" s="306"/>
      <c r="AB96" s="306"/>
      <c r="AC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c r="V97" s="306"/>
      <c r="W97" s="306"/>
      <c r="X97" s="306"/>
      <c r="Y97" s="306"/>
      <c r="Z97" s="306"/>
      <c r="AA97" s="306"/>
      <c r="AB97" s="306"/>
      <c r="AC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c r="V98" s="306"/>
      <c r="W98" s="306"/>
      <c r="X98" s="306"/>
      <c r="Y98" s="306"/>
      <c r="Z98" s="306"/>
      <c r="AA98" s="306"/>
      <c r="AB98" s="306"/>
      <c r="AC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c r="V99" s="306"/>
      <c r="W99" s="306"/>
      <c r="X99" s="306"/>
      <c r="Y99" s="306"/>
      <c r="Z99" s="306"/>
      <c r="AA99" s="306"/>
      <c r="AB99" s="306"/>
      <c r="AC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c r="V100" s="306"/>
      <c r="W100" s="306"/>
      <c r="X100" s="306"/>
      <c r="Y100" s="306"/>
      <c r="Z100" s="306"/>
      <c r="AA100" s="306"/>
      <c r="AB100" s="306"/>
      <c r="AC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c r="V101" s="306"/>
      <c r="W101" s="306"/>
      <c r="X101" s="306"/>
      <c r="Y101" s="306"/>
      <c r="Z101" s="306"/>
      <c r="AA101" s="306"/>
      <c r="AB101" s="306"/>
      <c r="AC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c r="V102" s="306"/>
      <c r="W102" s="306"/>
      <c r="X102" s="306"/>
      <c r="Y102" s="306"/>
      <c r="Z102" s="306"/>
      <c r="AA102" s="306"/>
      <c r="AB102" s="306"/>
      <c r="AC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c r="V103" s="306"/>
      <c r="W103" s="306"/>
      <c r="X103" s="306"/>
      <c r="Y103" s="306"/>
      <c r="Z103" s="306"/>
      <c r="AA103" s="306"/>
      <c r="AB103" s="306"/>
      <c r="AC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c r="V104" s="306"/>
      <c r="W104" s="306"/>
      <c r="X104" s="306"/>
      <c r="Y104" s="306"/>
      <c r="Z104" s="306"/>
      <c r="AA104" s="306"/>
      <c r="AB104" s="306"/>
      <c r="AC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c r="V105" s="306"/>
      <c r="W105" s="306"/>
      <c r="X105" s="306"/>
      <c r="Y105" s="306"/>
      <c r="Z105" s="306"/>
      <c r="AA105" s="306"/>
      <c r="AB105" s="306"/>
      <c r="AC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c r="V106" s="306"/>
      <c r="W106" s="306"/>
      <c r="X106" s="306"/>
      <c r="Y106" s="306"/>
      <c r="Z106" s="306"/>
      <c r="AA106" s="306"/>
      <c r="AB106" s="306"/>
      <c r="AC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c r="V107" s="306"/>
      <c r="W107" s="306"/>
      <c r="X107" s="306"/>
      <c r="Y107" s="306"/>
      <c r="Z107" s="306"/>
      <c r="AA107" s="306"/>
      <c r="AB107" s="306"/>
      <c r="AC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c r="V108" s="306"/>
      <c r="W108" s="306"/>
      <c r="X108" s="306"/>
      <c r="Y108" s="306"/>
      <c r="Z108" s="306"/>
      <c r="AA108" s="306"/>
      <c r="AB108" s="306"/>
      <c r="AC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c r="V109" s="306"/>
      <c r="W109" s="306"/>
      <c r="X109" s="306"/>
      <c r="Y109" s="306"/>
      <c r="Z109" s="306"/>
      <c r="AA109" s="306"/>
      <c r="AB109" s="306"/>
      <c r="AC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c r="V110" s="306"/>
      <c r="W110" s="306"/>
      <c r="X110" s="306"/>
      <c r="Y110" s="306"/>
      <c r="Z110" s="306"/>
      <c r="AA110" s="306"/>
      <c r="AB110" s="306"/>
      <c r="AC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c r="V111" s="306"/>
      <c r="W111" s="306"/>
      <c r="X111" s="306"/>
      <c r="Y111" s="306"/>
      <c r="Z111" s="306"/>
      <c r="AA111" s="306"/>
      <c r="AB111" s="306"/>
      <c r="AC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c r="V112" s="306"/>
      <c r="W112" s="306"/>
      <c r="X112" s="306"/>
      <c r="Y112" s="306"/>
      <c r="Z112" s="306"/>
      <c r="AA112" s="306"/>
      <c r="AB112" s="306"/>
      <c r="AC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c r="V113" s="306"/>
      <c r="W113" s="306"/>
      <c r="X113" s="306"/>
      <c r="Y113" s="306"/>
      <c r="Z113" s="306"/>
      <c r="AA113" s="306"/>
      <c r="AB113" s="306"/>
      <c r="AC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c r="V114" s="306"/>
      <c r="W114" s="306"/>
      <c r="X114" s="306"/>
      <c r="Y114" s="306"/>
      <c r="Z114" s="306"/>
      <c r="AA114" s="306"/>
      <c r="AB114" s="306"/>
      <c r="AC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c r="V115" s="81"/>
      <c r="W115" s="81"/>
      <c r="X115" s="81"/>
      <c r="Y115" s="81"/>
      <c r="Z115" s="81"/>
      <c r="AA115" s="81"/>
      <c r="AB115" s="81"/>
      <c r="AC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c r="V116" s="306"/>
      <c r="W116" s="306"/>
      <c r="X116" s="306"/>
      <c r="Y116" s="306"/>
      <c r="Z116" s="306"/>
      <c r="AA116" s="306"/>
      <c r="AB116" s="306"/>
      <c r="AC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c r="V117" s="306"/>
      <c r="W117" s="306"/>
      <c r="X117" s="306"/>
      <c r="Y117" s="306"/>
      <c r="Z117" s="306"/>
      <c r="AA117" s="306"/>
      <c r="AB117" s="306"/>
      <c r="AC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A20091-006F-40A4-8B93-007F000800EA}">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12" operator="equal" id="{00B3005C-00E5-4E0A-9247-00700033000C}">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7500F4-00F0-4FC8-A9D3-00AE009300B9}">
            <xm:f>"na"</xm:f>
            <x14:dxf>
              <font/>
              <fill>
                <patternFill patternType="solid">
                  <fgColor rgb="FFFCE8B2"/>
                  <bgColor rgb="FFFCE8B2"/>
                </patternFill>
              </fill>
            </x14:dxf>
          </x14:cfRule>
          <xm:sqref>F4:F10</xm:sqref>
        </x14:conditionalFormatting>
        <x14:conditionalFormatting xmlns:xm="http://schemas.microsoft.com/office/excel/2006/main">
          <x14:cfRule type="cellIs" priority="9" operator="equal" id="{00B70051-00BE-44CD-9B52-0029007D005C}">
            <xm:f>"c"</xm:f>
            <x14:dxf>
              <fill>
                <patternFill patternType="solid">
                  <fgColor rgb="FFB7E1CD"/>
                  <bgColor rgb="FFB7E1CD"/>
                </patternFill>
              </fill>
            </x14:dxf>
          </x14:cfRule>
          <xm:sqref>F11:F117</xm:sqref>
        </x14:conditionalFormatting>
        <x14:conditionalFormatting xmlns:xm="http://schemas.microsoft.com/office/excel/2006/main">
          <x14:cfRule type="cellIs" priority="10" operator="equal" id="{004C000D-003F-4540-B095-00AD00D100C6}">
            <xm:f>"nc"</xm:f>
            <x14:dxf>
              <fill>
                <patternFill patternType="solid">
                  <fgColor rgb="FFF4C7C3"/>
                  <bgColor rgb="FFF4C7C3"/>
                </patternFill>
              </fill>
            </x14:dxf>
          </x14:cfRule>
          <xm:sqref>F11:F117</xm:sqref>
        </x14:conditionalFormatting>
        <x14:conditionalFormatting xmlns:xm="http://schemas.microsoft.com/office/excel/2006/main">
          <x14:cfRule type="cellIs" priority="11" operator="equal" id="{001C002F-00BB-4363-ADEB-005F007E0072}">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2A008B-0055-41CE-86C5-006000DE004E}">
            <xm:f>"d"</xm:f>
            <x14:dxf>
              <fill>
                <patternFill patternType="solid">
                  <fgColor rgb="FFFFD966"/>
                  <bgColor rgb="FFFFD966"/>
                </patternFill>
              </fill>
            </x14:dxf>
          </x14:cfRule>
          <xm:sqref>G12:G117 H55:H117</xm:sqref>
        </x14:conditionalFormatting>
        <x14:conditionalFormatting xmlns:xm="http://schemas.microsoft.com/office/excel/2006/main">
          <x14:cfRule type="cellIs" priority="3" operator="equal" id="{00390056-00AC-4B73-A029-005B00B400D2}">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5" operator="equal" id="{00B5000A-00B2-4543-82F3-00A40004007D}">
            <xm:f>"C"</xm:f>
            <x14:dxf>
              <fill>
                <patternFill patternType="solid">
                  <fgColor rgb="FFB7E1CD"/>
                  <bgColor rgb="FFB7E1CD"/>
                </patternFill>
              </fill>
            </x14:dxf>
          </x14:cfRule>
          <xm:sqref>O4:S4</xm:sqref>
        </x14:conditionalFormatting>
        <x14:conditionalFormatting xmlns:xm="http://schemas.microsoft.com/office/excel/2006/main">
          <x14:cfRule type="cellIs" priority="6" operator="equal" id="{007200AF-0060-4824-ACCF-003100690030}">
            <xm:f>"NC"</xm:f>
            <x14:dxf>
              <fill>
                <patternFill patternType="solid">
                  <fgColor rgb="FFF4C7C3"/>
                  <bgColor rgb="FFF4C7C3"/>
                </patternFill>
              </fill>
            </x14:dxf>
          </x14:cfRule>
          <xm:sqref>O4:S4</xm:sqref>
        </x14:conditionalFormatting>
        <x14:conditionalFormatting xmlns:xm="http://schemas.microsoft.com/office/excel/2006/main">
          <x14:cfRule type="cellIs" priority="7" operator="equal" id="{00370037-0014-4A64-B4D5-0089000F003E}">
            <xm:f>"NA"</xm:f>
            <x14:dxf>
              <fill>
                <patternFill patternType="solid">
                  <fgColor rgb="FFFCE8B2"/>
                  <bgColor rgb="FFFCE8B2"/>
                </patternFill>
              </fill>
            </x14:dxf>
          </x14:cfRule>
          <xm:sqref>O4:S4</xm:sqref>
        </x14:conditionalFormatting>
        <x14:conditionalFormatting xmlns:xm="http://schemas.microsoft.com/office/excel/2006/main">
          <x14:cfRule type="cellIs" priority="8" operator="equal" id="{00BC0075-002D-463E-AABE-00D6009200C9}">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FC0029-0084-49CC-872C-007A001A0031}" type="list" allowBlank="1" errorStyle="stop" imeMode="noControl" operator="between" showDropDown="0" showErrorMessage="1" showInputMessage="0">
          <x14:formula1>
            <xm:f>"nt,na,c"</xm:f>
          </x14:formula1>
          <xm:sqref>F54:F55</xm:sqref>
        </x14:dataValidation>
        <x14:dataValidation xr:uid="{00F90085-003E-42BA-8391-008F005A00EE}" type="list" allowBlank="1" errorStyle="stop" imeMode="noControl" operator="between" showDropDown="0" showErrorMessage="1" showInputMessage="0">
          <x14:formula1>
            <xm:f>"nt,na,c,nc"</xm:f>
          </x14:formula1>
          <xm:sqref>F12:F53 F56:F117</xm:sqref>
        </x14:dataValidation>
        <x14:dataValidation xr:uid="{00EB00E9-003C-4B22-8A22-0005000E004D}" type="list" allowBlank="1" errorStyle="stop" imeMode="noControl" operator="between" showDropDown="0" showErrorMessage="0" showInputMessage="0">
          <x14:formula1>
            <xm:f>"d"</xm:f>
          </x14:formula1>
          <xm:sqref>G12:G117</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9" width="16.33203125"/>
  </cols>
  <sheetData>
    <row r="1" ht="0.75" customHeight="1">
      <c r="A1" s="305"/>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row>
    <row r="2" ht="16.5" customHeight="1">
      <c r="A2" s="308"/>
      <c r="B2" s="309" t="str">
        <f>F4</f>
        <v>P25</v>
      </c>
      <c r="C2" s="310">
        <f>Echantillon!C37</f>
        <v>0</v>
      </c>
      <c r="D2" s="311"/>
      <c r="E2" s="311"/>
      <c r="F2" s="312"/>
      <c r="G2" s="313"/>
      <c r="H2" s="313"/>
      <c r="I2" s="313"/>
      <c r="J2" s="313"/>
      <c r="K2" s="314"/>
      <c r="L2" s="314"/>
      <c r="M2" s="315"/>
      <c r="N2" s="315"/>
      <c r="O2" s="306"/>
      <c r="P2" s="306"/>
      <c r="Q2" s="306"/>
      <c r="R2" s="306"/>
      <c r="S2" s="306"/>
      <c r="T2" s="306"/>
      <c r="U2" s="306"/>
      <c r="V2" s="306"/>
      <c r="W2" s="306"/>
      <c r="X2" s="306"/>
      <c r="Y2" s="306"/>
      <c r="Z2" s="306"/>
      <c r="AA2" s="306"/>
      <c r="AB2" s="306"/>
      <c r="AC2" s="306"/>
    </row>
    <row r="3" ht="18.75" customHeight="1">
      <c r="A3" s="308"/>
      <c r="B3" s="309" t="s">
        <v>468</v>
      </c>
      <c r="C3" s="316" t="str">
        <f>HYPERLINK(Echantillon!D37)</f>
        <v/>
      </c>
      <c r="D3" s="56"/>
      <c r="E3" s="56"/>
      <c r="F3" s="56"/>
      <c r="G3" s="313"/>
      <c r="H3" s="313"/>
      <c r="I3" s="313"/>
      <c r="J3" s="313"/>
      <c r="K3" s="313"/>
      <c r="L3" s="313"/>
      <c r="M3" s="306"/>
      <c r="N3" s="306"/>
      <c r="O3" s="306"/>
      <c r="P3" s="306"/>
      <c r="Q3" s="306"/>
      <c r="R3" s="306"/>
      <c r="S3" s="306"/>
      <c r="T3" s="306"/>
      <c r="U3" s="306"/>
      <c r="V3" s="306"/>
      <c r="W3" s="306"/>
      <c r="X3" s="306"/>
      <c r="Y3" s="306"/>
      <c r="Z3" s="306"/>
      <c r="AA3" s="306"/>
      <c r="AB3" s="306"/>
      <c r="AC3" s="306"/>
    </row>
    <row r="4" ht="16.5" customHeight="1">
      <c r="A4" s="305"/>
      <c r="B4" s="317" t="s">
        <v>125</v>
      </c>
      <c r="C4" s="318" t="s">
        <v>469</v>
      </c>
      <c r="D4" s="318" t="s">
        <v>128</v>
      </c>
      <c r="E4" s="319" t="s">
        <v>129</v>
      </c>
      <c r="F4" s="319" t="str">
        <f>Echantillon!B37</f>
        <v>P25</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c r="W4" s="307"/>
      <c r="X4" s="307"/>
      <c r="Y4" s="307"/>
      <c r="Z4" s="307"/>
      <c r="AA4" s="307"/>
      <c r="AB4" s="307"/>
      <c r="AC4" s="307"/>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208">O5+P5</f>
        <v>0</v>
      </c>
      <c r="T5" s="329" t="str">
        <f t="shared" ref="T5:T7" si="209">IF(S5&gt;0,O5/S5,"-")</f>
        <v>-</v>
      </c>
      <c r="U5" s="330" t="str">
        <f t="shared" ref="U5:V5" si="210">T5</f>
        <v>-</v>
      </c>
      <c r="V5" s="330" t="str">
        <f t="shared" si="210"/>
        <v>-</v>
      </c>
      <c r="W5" s="306"/>
      <c r="X5" s="306"/>
      <c r="Y5" s="306"/>
      <c r="Z5" s="306"/>
      <c r="AA5" s="306"/>
      <c r="AB5" s="306"/>
      <c r="AC5" s="306"/>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208"/>
        <v>0</v>
      </c>
      <c r="T6" s="329" t="str">
        <f t="shared" si="209"/>
        <v>-</v>
      </c>
      <c r="U6" s="53" t="str">
        <f t="shared" ref="U6:V6" si="211">IF(S6&gt;0,SUM(O5:O6)/SUM(S5:S6),"-")</f>
        <v>-</v>
      </c>
      <c r="V6" s="53" t="e">
        <f t="shared" si="211"/>
        <v>#DIV/0!</v>
      </c>
      <c r="W6" s="306"/>
      <c r="X6" s="306"/>
      <c r="Y6" s="306"/>
      <c r="Z6" s="306"/>
      <c r="AA6" s="306"/>
      <c r="AB6" s="306"/>
      <c r="AC6" s="306"/>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208"/>
        <v>0</v>
      </c>
      <c r="T7" s="329" t="str">
        <f t="shared" si="209"/>
        <v>-</v>
      </c>
      <c r="U7" s="330" t="str">
        <f t="shared" ref="U7:V7" si="212">IF(S7&gt;0,SUM(O5:O7)/SUM(S5:S7),"-")</f>
        <v>-</v>
      </c>
      <c r="V7" s="330" t="e">
        <f t="shared" si="212"/>
        <v>#DIV/0!</v>
      </c>
      <c r="W7" s="306"/>
      <c r="X7" s="306"/>
      <c r="Y7" s="306"/>
      <c r="Z7" s="306"/>
      <c r="AA7" s="306"/>
      <c r="AB7" s="306"/>
      <c r="AC7" s="306"/>
    </row>
    <row r="8" ht="16.5" customHeight="1">
      <c r="A8" s="305"/>
      <c r="B8" s="40"/>
      <c r="C8" s="40"/>
      <c r="D8" s="40"/>
      <c r="E8" s="319" t="s">
        <v>134</v>
      </c>
      <c r="F8" s="319">
        <f>COUNTIF(F12:F117,"nt")</f>
        <v>106</v>
      </c>
      <c r="G8" s="40"/>
      <c r="H8" s="40"/>
      <c r="I8" s="40"/>
      <c r="J8" s="40"/>
      <c r="K8" s="40"/>
      <c r="L8" s="40"/>
      <c r="M8" s="306"/>
      <c r="N8" s="331" t="s">
        <v>476</v>
      </c>
      <c r="O8" s="332">
        <f t="shared" ref="O8:S8" si="213">SUM(O5:O7)</f>
        <v>0</v>
      </c>
      <c r="P8" s="332">
        <f t="shared" si="213"/>
        <v>0</v>
      </c>
      <c r="Q8" s="332">
        <f t="shared" si="213"/>
        <v>0</v>
      </c>
      <c r="R8" s="332">
        <f t="shared" si="213"/>
        <v>106</v>
      </c>
      <c r="S8" s="333">
        <f t="shared" si="213"/>
        <v>0</v>
      </c>
      <c r="T8" s="329"/>
      <c r="U8" s="327"/>
      <c r="V8" s="327"/>
      <c r="W8" s="306"/>
      <c r="X8" s="306"/>
      <c r="Y8" s="306"/>
      <c r="Z8" s="306"/>
      <c r="AA8" s="306"/>
      <c r="AB8" s="306"/>
      <c r="AC8" s="306"/>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c r="W9" s="306"/>
      <c r="X9" s="306"/>
      <c r="Y9" s="306"/>
      <c r="Z9" s="306"/>
      <c r="AA9" s="306"/>
      <c r="AB9" s="306"/>
      <c r="AC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c r="W10" s="306"/>
      <c r="X10" s="306"/>
      <c r="Y10" s="306"/>
      <c r="Z10" s="306"/>
      <c r="AA10" s="306"/>
      <c r="AB10" s="306"/>
      <c r="AC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c r="V11" s="306"/>
      <c r="W11" s="306"/>
      <c r="X11" s="306"/>
      <c r="Y11" s="306"/>
      <c r="Z11" s="306"/>
      <c r="AA11" s="306"/>
      <c r="AB11" s="306"/>
      <c r="AC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c r="V12" s="306"/>
      <c r="W12" s="306"/>
      <c r="X12" s="306"/>
      <c r="Y12" s="306"/>
      <c r="Z12" s="306"/>
      <c r="AA12" s="306"/>
      <c r="AB12" s="306"/>
      <c r="AC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c r="V13" s="306"/>
      <c r="W13" s="306"/>
      <c r="X13" s="306"/>
      <c r="Y13" s="306"/>
      <c r="Z13" s="306"/>
      <c r="AA13" s="306"/>
      <c r="AB13" s="306"/>
      <c r="AC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c r="V14" s="306"/>
      <c r="W14" s="306"/>
      <c r="X14" s="306"/>
      <c r="Y14" s="306"/>
      <c r="Z14" s="306"/>
      <c r="AA14" s="306"/>
      <c r="AB14" s="306"/>
      <c r="AC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c r="V15" s="306"/>
      <c r="W15" s="306"/>
      <c r="X15" s="306"/>
      <c r="Y15" s="306"/>
      <c r="Z15" s="306"/>
      <c r="AA15" s="306"/>
      <c r="AB15" s="306"/>
      <c r="AC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c r="V16" s="306"/>
      <c r="W16" s="306"/>
      <c r="X16" s="306"/>
      <c r="Y16" s="306"/>
      <c r="Z16" s="306"/>
      <c r="AA16" s="306"/>
      <c r="AB16" s="306"/>
      <c r="AC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c r="V17" s="306"/>
      <c r="W17" s="306"/>
      <c r="X17" s="306"/>
      <c r="Y17" s="306"/>
      <c r="Z17" s="306"/>
      <c r="AA17" s="306"/>
      <c r="AB17" s="306"/>
      <c r="AC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c r="V18" s="345"/>
      <c r="W18" s="345"/>
      <c r="X18" s="345"/>
      <c r="Y18" s="345"/>
      <c r="Z18" s="345"/>
      <c r="AA18" s="345"/>
      <c r="AB18" s="345"/>
      <c r="AC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c r="V19" s="306"/>
      <c r="W19" s="306"/>
      <c r="X19" s="306"/>
      <c r="Y19" s="306"/>
      <c r="Z19" s="306"/>
      <c r="AA19" s="306"/>
      <c r="AB19" s="306"/>
      <c r="AC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c r="V20" s="306"/>
      <c r="W20" s="306"/>
      <c r="X20" s="306"/>
      <c r="Y20" s="306"/>
      <c r="Z20" s="306"/>
      <c r="AA20" s="306"/>
      <c r="AB20" s="306"/>
      <c r="AC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c r="V21" s="306"/>
      <c r="W21" s="306"/>
      <c r="X21" s="306"/>
      <c r="Y21" s="306"/>
      <c r="Z21" s="306"/>
      <c r="AA21" s="306"/>
      <c r="AB21" s="306"/>
      <c r="AC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c r="V22" s="306"/>
      <c r="W22" s="306"/>
      <c r="X22" s="306"/>
      <c r="Y22" s="306"/>
      <c r="Z22" s="306"/>
      <c r="AA22" s="306"/>
      <c r="AB22" s="306"/>
      <c r="AC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c r="V23" s="306"/>
      <c r="W23" s="306"/>
      <c r="X23" s="306"/>
      <c r="Y23" s="306"/>
      <c r="Z23" s="306"/>
      <c r="AA23" s="306"/>
      <c r="AB23" s="306"/>
      <c r="AC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c r="V24" s="306"/>
      <c r="W24" s="306"/>
      <c r="X24" s="306"/>
      <c r="Y24" s="306"/>
      <c r="Z24" s="306"/>
      <c r="AA24" s="306"/>
      <c r="AB24" s="306"/>
      <c r="AC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c r="V25" s="306"/>
      <c r="W25" s="306"/>
      <c r="X25" s="306"/>
      <c r="Y25" s="306"/>
      <c r="Z25" s="306"/>
      <c r="AA25" s="306"/>
      <c r="AB25" s="306"/>
      <c r="AC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c r="V26" s="306"/>
      <c r="W26" s="306"/>
      <c r="X26" s="306"/>
      <c r="Y26" s="306"/>
      <c r="Z26" s="306"/>
      <c r="AA26" s="306"/>
      <c r="AB26" s="306"/>
      <c r="AC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c r="V27" s="306"/>
      <c r="W27" s="306"/>
      <c r="X27" s="306"/>
      <c r="Y27" s="306"/>
      <c r="Z27" s="306"/>
      <c r="AA27" s="306"/>
      <c r="AB27" s="306"/>
      <c r="AC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c r="V28" s="306"/>
      <c r="W28" s="306"/>
      <c r="X28" s="306"/>
      <c r="Y28" s="306"/>
      <c r="Z28" s="306"/>
      <c r="AA28" s="306"/>
      <c r="AB28" s="306"/>
      <c r="AC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c r="V29" s="306"/>
      <c r="W29" s="306"/>
      <c r="X29" s="306"/>
      <c r="Y29" s="306"/>
      <c r="Z29" s="306"/>
      <c r="AA29" s="306"/>
      <c r="AB29" s="306"/>
      <c r="AC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c r="V30" s="306"/>
      <c r="W30" s="306"/>
      <c r="X30" s="306"/>
      <c r="Y30" s="306"/>
      <c r="Z30" s="306"/>
      <c r="AA30" s="306"/>
      <c r="AB30" s="306"/>
      <c r="AC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c r="V31" s="306"/>
      <c r="W31" s="306"/>
      <c r="X31" s="306"/>
      <c r="Y31" s="306"/>
      <c r="Z31" s="306"/>
      <c r="AA31" s="306"/>
      <c r="AB31" s="306"/>
      <c r="AC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c r="V32" s="306"/>
      <c r="W32" s="306"/>
      <c r="X32" s="306"/>
      <c r="Y32" s="306"/>
      <c r="Z32" s="306"/>
      <c r="AA32" s="306"/>
      <c r="AB32" s="306"/>
      <c r="AC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c r="V33" s="306"/>
      <c r="W33" s="306"/>
      <c r="X33" s="306"/>
      <c r="Y33" s="306"/>
      <c r="Z33" s="306"/>
      <c r="AA33" s="306"/>
      <c r="AB33" s="306"/>
      <c r="AC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c r="V34" s="306"/>
      <c r="W34" s="306"/>
      <c r="X34" s="306"/>
      <c r="Y34" s="306"/>
      <c r="Z34" s="306"/>
      <c r="AA34" s="306"/>
      <c r="AB34" s="306"/>
      <c r="AC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c r="V35" s="306"/>
      <c r="W35" s="306"/>
      <c r="X35" s="306"/>
      <c r="Y35" s="306"/>
      <c r="Z35" s="306"/>
      <c r="AA35" s="306"/>
      <c r="AB35" s="306"/>
      <c r="AC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c r="V36" s="306"/>
      <c r="W36" s="306"/>
      <c r="X36" s="306"/>
      <c r="Y36" s="306"/>
      <c r="Z36" s="306"/>
      <c r="AA36" s="306"/>
      <c r="AB36" s="306"/>
      <c r="AC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c r="V37" s="306"/>
      <c r="W37" s="306"/>
      <c r="X37" s="306"/>
      <c r="Y37" s="306"/>
      <c r="Z37" s="306"/>
      <c r="AA37" s="306"/>
      <c r="AB37" s="306"/>
      <c r="AC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c r="V38" s="306"/>
      <c r="W38" s="306"/>
      <c r="X38" s="306"/>
      <c r="Y38" s="306"/>
      <c r="Z38" s="306"/>
      <c r="AA38" s="306"/>
      <c r="AB38" s="306"/>
      <c r="AC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c r="V39" s="306"/>
      <c r="W39" s="306"/>
      <c r="X39" s="306"/>
      <c r="Y39" s="306"/>
      <c r="Z39" s="306"/>
      <c r="AA39" s="306"/>
      <c r="AB39" s="306"/>
      <c r="AC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c r="V40" s="306"/>
      <c r="W40" s="306"/>
      <c r="X40" s="306"/>
      <c r="Y40" s="306"/>
      <c r="Z40" s="306"/>
      <c r="AA40" s="306"/>
      <c r="AB40" s="306"/>
      <c r="AC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c r="V41" s="306"/>
      <c r="W41" s="306"/>
      <c r="X41" s="306"/>
      <c r="Y41" s="306"/>
      <c r="Z41" s="306"/>
      <c r="AA41" s="306"/>
      <c r="AB41" s="306"/>
      <c r="AC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c r="V42" s="306"/>
      <c r="W42" s="306"/>
      <c r="X42" s="306"/>
      <c r="Y42" s="306"/>
      <c r="Z42" s="306"/>
      <c r="AA42" s="306"/>
      <c r="AB42" s="306"/>
      <c r="AC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c r="V43" s="306"/>
      <c r="W43" s="306"/>
      <c r="X43" s="306"/>
      <c r="Y43" s="306"/>
      <c r="Z43" s="306"/>
      <c r="AA43" s="306"/>
      <c r="AB43" s="306"/>
      <c r="AC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c r="V44" s="306"/>
      <c r="W44" s="306"/>
      <c r="X44" s="306"/>
      <c r="Y44" s="306"/>
      <c r="Z44" s="306"/>
      <c r="AA44" s="306"/>
      <c r="AB44" s="306"/>
      <c r="AC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c r="V45" s="306"/>
      <c r="W45" s="306"/>
      <c r="X45" s="306"/>
      <c r="Y45" s="306"/>
      <c r="Z45" s="306"/>
      <c r="AA45" s="306"/>
      <c r="AB45" s="306"/>
      <c r="AC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c r="V46" s="306"/>
      <c r="W46" s="306"/>
      <c r="X46" s="306"/>
      <c r="Y46" s="306"/>
      <c r="Z46" s="306"/>
      <c r="AA46" s="306"/>
      <c r="AB46" s="306"/>
      <c r="AC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c r="V47" s="306"/>
      <c r="W47" s="306"/>
      <c r="X47" s="306"/>
      <c r="Y47" s="306"/>
      <c r="Z47" s="306"/>
      <c r="AA47" s="306"/>
      <c r="AB47" s="306"/>
      <c r="AC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c r="V48" s="306"/>
      <c r="W48" s="306"/>
      <c r="X48" s="306"/>
      <c r="Y48" s="306"/>
      <c r="Z48" s="306"/>
      <c r="AA48" s="306"/>
      <c r="AB48" s="306"/>
      <c r="AC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c r="V49" s="306"/>
      <c r="W49" s="306"/>
      <c r="X49" s="306"/>
      <c r="Y49" s="306"/>
      <c r="Z49" s="306"/>
      <c r="AA49" s="306"/>
      <c r="AB49" s="306"/>
      <c r="AC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c r="V50" s="306"/>
      <c r="W50" s="306"/>
      <c r="X50" s="306"/>
      <c r="Y50" s="306"/>
      <c r="Z50" s="306"/>
      <c r="AA50" s="306"/>
      <c r="AB50" s="306"/>
      <c r="AC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c r="V51" s="306"/>
      <c r="W51" s="306"/>
      <c r="X51" s="306"/>
      <c r="Y51" s="306"/>
      <c r="Z51" s="306"/>
      <c r="AA51" s="306"/>
      <c r="AB51" s="306"/>
      <c r="AC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c r="V52" s="306"/>
      <c r="W52" s="306"/>
      <c r="X52" s="306"/>
      <c r="Y52" s="306"/>
      <c r="Z52" s="306"/>
      <c r="AA52" s="306"/>
      <c r="AB52" s="306"/>
      <c r="AC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c r="V53" s="306"/>
      <c r="W53" s="306"/>
      <c r="X53" s="306"/>
      <c r="Y53" s="306"/>
      <c r="Z53" s="306"/>
      <c r="AA53" s="306"/>
      <c r="AB53" s="306"/>
      <c r="AC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c r="V54" s="306"/>
      <c r="W54" s="306"/>
      <c r="X54" s="306"/>
      <c r="Y54" s="306"/>
      <c r="Z54" s="306"/>
      <c r="AA54" s="306"/>
      <c r="AB54" s="306"/>
      <c r="AC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c r="V55" s="306"/>
      <c r="W55" s="306"/>
      <c r="X55" s="306"/>
      <c r="Y55" s="306"/>
      <c r="Z55" s="306"/>
      <c r="AA55" s="306"/>
      <c r="AB55" s="306"/>
      <c r="AC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c r="V56" s="306"/>
      <c r="W56" s="306"/>
      <c r="X56" s="306"/>
      <c r="Y56" s="306"/>
      <c r="Z56" s="306"/>
      <c r="AA56" s="306"/>
      <c r="AB56" s="306"/>
      <c r="AC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c r="V57" s="306"/>
      <c r="W57" s="306"/>
      <c r="X57" s="306"/>
      <c r="Y57" s="306"/>
      <c r="Z57" s="306"/>
      <c r="AA57" s="306"/>
      <c r="AB57" s="306"/>
      <c r="AC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c r="V58" s="306"/>
      <c r="W58" s="306"/>
      <c r="X58" s="306"/>
      <c r="Y58" s="306"/>
      <c r="Z58" s="306"/>
      <c r="AA58" s="306"/>
      <c r="AB58" s="306"/>
      <c r="AC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c r="V59" s="306"/>
      <c r="W59" s="306"/>
      <c r="X59" s="306"/>
      <c r="Y59" s="306"/>
      <c r="Z59" s="306"/>
      <c r="AA59" s="306"/>
      <c r="AB59" s="306"/>
      <c r="AC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c r="V60" s="306"/>
      <c r="W60" s="306"/>
      <c r="X60" s="306"/>
      <c r="Y60" s="306"/>
      <c r="Z60" s="306"/>
      <c r="AA60" s="306"/>
      <c r="AB60" s="306"/>
      <c r="AC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c r="V61" s="306"/>
      <c r="W61" s="306"/>
      <c r="X61" s="306"/>
      <c r="Y61" s="306"/>
      <c r="Z61" s="306"/>
      <c r="AA61" s="306"/>
      <c r="AB61" s="306"/>
      <c r="AC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c r="V62" s="306"/>
      <c r="W62" s="306"/>
      <c r="X62" s="306"/>
      <c r="Y62" s="306"/>
      <c r="Z62" s="306"/>
      <c r="AA62" s="306"/>
      <c r="AB62" s="306"/>
      <c r="AC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c r="V63" s="306"/>
      <c r="W63" s="306"/>
      <c r="X63" s="306"/>
      <c r="Y63" s="306"/>
      <c r="Z63" s="306"/>
      <c r="AA63" s="306"/>
      <c r="AB63" s="306"/>
      <c r="AC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c r="V64" s="306"/>
      <c r="W64" s="306"/>
      <c r="X64" s="306"/>
      <c r="Y64" s="306"/>
      <c r="Z64" s="306"/>
      <c r="AA64" s="306"/>
      <c r="AB64" s="306"/>
      <c r="AC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c r="V65" s="306"/>
      <c r="W65" s="306"/>
      <c r="X65" s="306"/>
      <c r="Y65" s="306"/>
      <c r="Z65" s="306"/>
      <c r="AA65" s="306"/>
      <c r="AB65" s="306"/>
      <c r="AC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c r="V66" s="306"/>
      <c r="W66" s="306"/>
      <c r="X66" s="306"/>
      <c r="Y66" s="306"/>
      <c r="Z66" s="306"/>
      <c r="AA66" s="306"/>
      <c r="AB66" s="306"/>
      <c r="AC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c r="V67" s="306"/>
      <c r="W67" s="306"/>
      <c r="X67" s="306"/>
      <c r="Y67" s="306"/>
      <c r="Z67" s="306"/>
      <c r="AA67" s="306"/>
      <c r="AB67" s="306"/>
      <c r="AC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c r="V68" s="306"/>
      <c r="W68" s="306"/>
      <c r="X68" s="306"/>
      <c r="Y68" s="306"/>
      <c r="Z68" s="306"/>
      <c r="AA68" s="306"/>
      <c r="AB68" s="306"/>
      <c r="AC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c r="V69" s="306"/>
      <c r="W69" s="306"/>
      <c r="X69" s="306"/>
      <c r="Y69" s="306"/>
      <c r="Z69" s="306"/>
      <c r="AA69" s="306"/>
      <c r="AB69" s="306"/>
      <c r="AC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c r="V70" s="306"/>
      <c r="W70" s="306"/>
      <c r="X70" s="306"/>
      <c r="Y70" s="306"/>
      <c r="Z70" s="306"/>
      <c r="AA70" s="306"/>
      <c r="AB70" s="306"/>
      <c r="AC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c r="V71" s="306"/>
      <c r="W71" s="306"/>
      <c r="X71" s="306"/>
      <c r="Y71" s="306"/>
      <c r="Z71" s="306"/>
      <c r="AA71" s="306"/>
      <c r="AB71" s="306"/>
      <c r="AC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c r="V72" s="306"/>
      <c r="W72" s="306"/>
      <c r="X72" s="306"/>
      <c r="Y72" s="306"/>
      <c r="Z72" s="306"/>
      <c r="AA72" s="306"/>
      <c r="AB72" s="306"/>
      <c r="AC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c r="V73" s="306"/>
      <c r="W73" s="306"/>
      <c r="X73" s="306"/>
      <c r="Y73" s="306"/>
      <c r="Z73" s="306"/>
      <c r="AA73" s="306"/>
      <c r="AB73" s="306"/>
      <c r="AC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c r="V74" s="306"/>
      <c r="W74" s="306"/>
      <c r="X74" s="306"/>
      <c r="Y74" s="306"/>
      <c r="Z74" s="306"/>
      <c r="AA74" s="306"/>
      <c r="AB74" s="306"/>
      <c r="AC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c r="V75" s="306"/>
      <c r="W75" s="306"/>
      <c r="X75" s="306"/>
      <c r="Y75" s="306"/>
      <c r="Z75" s="306"/>
      <c r="AA75" s="306"/>
      <c r="AB75" s="306"/>
      <c r="AC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c r="V76" s="306"/>
      <c r="W76" s="306"/>
      <c r="X76" s="306"/>
      <c r="Y76" s="306"/>
      <c r="Z76" s="306"/>
      <c r="AA76" s="306"/>
      <c r="AB76" s="306"/>
      <c r="AC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c r="V77" s="306"/>
      <c r="W77" s="306"/>
      <c r="X77" s="306"/>
      <c r="Y77" s="306"/>
      <c r="Z77" s="306"/>
      <c r="AA77" s="306"/>
      <c r="AB77" s="306"/>
      <c r="AC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c r="V78" s="306"/>
      <c r="W78" s="306"/>
      <c r="X78" s="306"/>
      <c r="Y78" s="306"/>
      <c r="Z78" s="306"/>
      <c r="AA78" s="306"/>
      <c r="AB78" s="306"/>
      <c r="AC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c r="V79" s="306"/>
      <c r="W79" s="306"/>
      <c r="X79" s="306"/>
      <c r="Y79" s="306"/>
      <c r="Z79" s="306"/>
      <c r="AA79" s="306"/>
      <c r="AB79" s="306"/>
      <c r="AC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c r="V80" s="306"/>
      <c r="W80" s="306"/>
      <c r="X80" s="306"/>
      <c r="Y80" s="306"/>
      <c r="Z80" s="306"/>
      <c r="AA80" s="306"/>
      <c r="AB80" s="306"/>
      <c r="AC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c r="V81" s="306"/>
      <c r="W81" s="306"/>
      <c r="X81" s="306"/>
      <c r="Y81" s="306"/>
      <c r="Z81" s="306"/>
      <c r="AA81" s="306"/>
      <c r="AB81" s="306"/>
      <c r="AC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c r="V82" s="306"/>
      <c r="W82" s="306"/>
      <c r="X82" s="306"/>
      <c r="Y82" s="306"/>
      <c r="Z82" s="306"/>
      <c r="AA82" s="306"/>
      <c r="AB82" s="306"/>
      <c r="AC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c r="V83" s="306"/>
      <c r="W83" s="306"/>
      <c r="X83" s="306"/>
      <c r="Y83" s="306"/>
      <c r="Z83" s="306"/>
      <c r="AA83" s="306"/>
      <c r="AB83" s="306"/>
      <c r="AC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c r="V84" s="306"/>
      <c r="W84" s="306"/>
      <c r="X84" s="306"/>
      <c r="Y84" s="306"/>
      <c r="Z84" s="306"/>
      <c r="AA84" s="306"/>
      <c r="AB84" s="306"/>
      <c r="AC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c r="V85" s="306"/>
      <c r="W85" s="306"/>
      <c r="X85" s="306"/>
      <c r="Y85" s="306"/>
      <c r="Z85" s="306"/>
      <c r="AA85" s="306"/>
      <c r="AB85" s="306"/>
      <c r="AC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c r="V86" s="306"/>
      <c r="W86" s="306"/>
      <c r="X86" s="306"/>
      <c r="Y86" s="306"/>
      <c r="Z86" s="306"/>
      <c r="AA86" s="306"/>
      <c r="AB86" s="306"/>
      <c r="AC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c r="V87" s="306"/>
      <c r="W87" s="306"/>
      <c r="X87" s="306"/>
      <c r="Y87" s="306"/>
      <c r="Z87" s="306"/>
      <c r="AA87" s="306"/>
      <c r="AB87" s="306"/>
      <c r="AC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c r="V88" s="306"/>
      <c r="W88" s="306"/>
      <c r="X88" s="306"/>
      <c r="Y88" s="306"/>
      <c r="Z88" s="306"/>
      <c r="AA88" s="306"/>
      <c r="AB88" s="306"/>
      <c r="AC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c r="V89" s="306"/>
      <c r="W89" s="306"/>
      <c r="X89" s="306"/>
      <c r="Y89" s="306"/>
      <c r="Z89" s="306"/>
      <c r="AA89" s="306"/>
      <c r="AB89" s="306"/>
      <c r="AC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c r="V90" s="306"/>
      <c r="W90" s="306"/>
      <c r="X90" s="306"/>
      <c r="Y90" s="306"/>
      <c r="Z90" s="306"/>
      <c r="AA90" s="306"/>
      <c r="AB90" s="306"/>
      <c r="AC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c r="V91" s="306"/>
      <c r="W91" s="306"/>
      <c r="X91" s="306"/>
      <c r="Y91" s="306"/>
      <c r="Z91" s="306"/>
      <c r="AA91" s="306"/>
      <c r="AB91" s="306"/>
      <c r="AC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c r="V92" s="306"/>
      <c r="W92" s="306"/>
      <c r="X92" s="306"/>
      <c r="Y92" s="306"/>
      <c r="Z92" s="306"/>
      <c r="AA92" s="306"/>
      <c r="AB92" s="306"/>
      <c r="AC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c r="V93" s="306"/>
      <c r="W93" s="306"/>
      <c r="X93" s="306"/>
      <c r="Y93" s="306"/>
      <c r="Z93" s="306"/>
      <c r="AA93" s="306"/>
      <c r="AB93" s="306"/>
      <c r="AC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c r="V94" s="306"/>
      <c r="W94" s="306"/>
      <c r="X94" s="306"/>
      <c r="Y94" s="306"/>
      <c r="Z94" s="306"/>
      <c r="AA94" s="306"/>
      <c r="AB94" s="306"/>
      <c r="AC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c r="V95" s="306"/>
      <c r="W95" s="306"/>
      <c r="X95" s="306"/>
      <c r="Y95" s="306"/>
      <c r="Z95" s="306"/>
      <c r="AA95" s="306"/>
      <c r="AB95" s="306"/>
      <c r="AC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c r="V96" s="306"/>
      <c r="W96" s="306"/>
      <c r="X96" s="306"/>
      <c r="Y96" s="306"/>
      <c r="Z96" s="306"/>
      <c r="AA96" s="306"/>
      <c r="AB96" s="306"/>
      <c r="AC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c r="V97" s="306"/>
      <c r="W97" s="306"/>
      <c r="X97" s="306"/>
      <c r="Y97" s="306"/>
      <c r="Z97" s="306"/>
      <c r="AA97" s="306"/>
      <c r="AB97" s="306"/>
      <c r="AC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c r="V98" s="306"/>
      <c r="W98" s="306"/>
      <c r="X98" s="306"/>
      <c r="Y98" s="306"/>
      <c r="Z98" s="306"/>
      <c r="AA98" s="306"/>
      <c r="AB98" s="306"/>
      <c r="AC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c r="V99" s="306"/>
      <c r="W99" s="306"/>
      <c r="X99" s="306"/>
      <c r="Y99" s="306"/>
      <c r="Z99" s="306"/>
      <c r="AA99" s="306"/>
      <c r="AB99" s="306"/>
      <c r="AC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c r="V100" s="306"/>
      <c r="W100" s="306"/>
      <c r="X100" s="306"/>
      <c r="Y100" s="306"/>
      <c r="Z100" s="306"/>
      <c r="AA100" s="306"/>
      <c r="AB100" s="306"/>
      <c r="AC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c r="V101" s="306"/>
      <c r="W101" s="306"/>
      <c r="X101" s="306"/>
      <c r="Y101" s="306"/>
      <c r="Z101" s="306"/>
      <c r="AA101" s="306"/>
      <c r="AB101" s="306"/>
      <c r="AC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c r="V102" s="306"/>
      <c r="W102" s="306"/>
      <c r="X102" s="306"/>
      <c r="Y102" s="306"/>
      <c r="Z102" s="306"/>
      <c r="AA102" s="306"/>
      <c r="AB102" s="306"/>
      <c r="AC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c r="V103" s="306"/>
      <c r="W103" s="306"/>
      <c r="X103" s="306"/>
      <c r="Y103" s="306"/>
      <c r="Z103" s="306"/>
      <c r="AA103" s="306"/>
      <c r="AB103" s="306"/>
      <c r="AC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c r="V104" s="306"/>
      <c r="W104" s="306"/>
      <c r="X104" s="306"/>
      <c r="Y104" s="306"/>
      <c r="Z104" s="306"/>
      <c r="AA104" s="306"/>
      <c r="AB104" s="306"/>
      <c r="AC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c r="V105" s="306"/>
      <c r="W105" s="306"/>
      <c r="X105" s="306"/>
      <c r="Y105" s="306"/>
      <c r="Z105" s="306"/>
      <c r="AA105" s="306"/>
      <c r="AB105" s="306"/>
      <c r="AC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c r="V106" s="306"/>
      <c r="W106" s="306"/>
      <c r="X106" s="306"/>
      <c r="Y106" s="306"/>
      <c r="Z106" s="306"/>
      <c r="AA106" s="306"/>
      <c r="AB106" s="306"/>
      <c r="AC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c r="V107" s="306"/>
      <c r="W107" s="306"/>
      <c r="X107" s="306"/>
      <c r="Y107" s="306"/>
      <c r="Z107" s="306"/>
      <c r="AA107" s="306"/>
      <c r="AB107" s="306"/>
      <c r="AC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c r="V108" s="306"/>
      <c r="W108" s="306"/>
      <c r="X108" s="306"/>
      <c r="Y108" s="306"/>
      <c r="Z108" s="306"/>
      <c r="AA108" s="306"/>
      <c r="AB108" s="306"/>
      <c r="AC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c r="V109" s="306"/>
      <c r="W109" s="306"/>
      <c r="X109" s="306"/>
      <c r="Y109" s="306"/>
      <c r="Z109" s="306"/>
      <c r="AA109" s="306"/>
      <c r="AB109" s="306"/>
      <c r="AC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c r="V110" s="306"/>
      <c r="W110" s="306"/>
      <c r="X110" s="306"/>
      <c r="Y110" s="306"/>
      <c r="Z110" s="306"/>
      <c r="AA110" s="306"/>
      <c r="AB110" s="306"/>
      <c r="AC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c r="V111" s="306"/>
      <c r="W111" s="306"/>
      <c r="X111" s="306"/>
      <c r="Y111" s="306"/>
      <c r="Z111" s="306"/>
      <c r="AA111" s="306"/>
      <c r="AB111" s="306"/>
      <c r="AC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c r="V112" s="306"/>
      <c r="W112" s="306"/>
      <c r="X112" s="306"/>
      <c r="Y112" s="306"/>
      <c r="Z112" s="306"/>
      <c r="AA112" s="306"/>
      <c r="AB112" s="306"/>
      <c r="AC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c r="V113" s="306"/>
      <c r="W113" s="306"/>
      <c r="X113" s="306"/>
      <c r="Y113" s="306"/>
      <c r="Z113" s="306"/>
      <c r="AA113" s="306"/>
      <c r="AB113" s="306"/>
      <c r="AC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c r="V114" s="306"/>
      <c r="W114" s="306"/>
      <c r="X114" s="306"/>
      <c r="Y114" s="306"/>
      <c r="Z114" s="306"/>
      <c r="AA114" s="306"/>
      <c r="AB114" s="306"/>
      <c r="AC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c r="V115" s="81"/>
      <c r="W115" s="81"/>
      <c r="X115" s="81"/>
      <c r="Y115" s="81"/>
      <c r="Z115" s="81"/>
      <c r="AA115" s="81"/>
      <c r="AB115" s="81"/>
      <c r="AC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c r="V116" s="306"/>
      <c r="W116" s="306"/>
      <c r="X116" s="306"/>
      <c r="Y116" s="306"/>
      <c r="Z116" s="306"/>
      <c r="AA116" s="306"/>
      <c r="AB116" s="306"/>
      <c r="AC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c r="V117" s="306"/>
      <c r="W117" s="306"/>
      <c r="X117" s="306"/>
      <c r="Y117" s="306"/>
      <c r="Z117" s="306"/>
      <c r="AA117" s="306"/>
      <c r="AB117" s="306"/>
      <c r="AC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1D00C9-009D-45EC-A9B3-002700BF00CE}">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12" operator="equal" id="{00B5007F-00BA-4EC7-819E-0091004300B7}">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9900C8-004D-464C-8344-00C8000E0014}">
            <xm:f>"na"</xm:f>
            <x14:dxf>
              <font/>
              <fill>
                <patternFill patternType="solid">
                  <fgColor rgb="FFFCE8B2"/>
                  <bgColor rgb="FFFCE8B2"/>
                </patternFill>
              </fill>
            </x14:dxf>
          </x14:cfRule>
          <xm:sqref>F4:F10</xm:sqref>
        </x14:conditionalFormatting>
        <x14:conditionalFormatting xmlns:xm="http://schemas.microsoft.com/office/excel/2006/main">
          <x14:cfRule type="cellIs" priority="9" operator="equal" id="{00D80069-0034-490A-B3EC-004B00CD005B}">
            <xm:f>"c"</xm:f>
            <x14:dxf>
              <fill>
                <patternFill patternType="solid">
                  <fgColor rgb="FFB7E1CD"/>
                  <bgColor rgb="FFB7E1CD"/>
                </patternFill>
              </fill>
            </x14:dxf>
          </x14:cfRule>
          <xm:sqref>F11:F117</xm:sqref>
        </x14:conditionalFormatting>
        <x14:conditionalFormatting xmlns:xm="http://schemas.microsoft.com/office/excel/2006/main">
          <x14:cfRule type="cellIs" priority="10" operator="equal" id="{00E400FE-00AE-422D-9EB1-00E5009000F4}">
            <xm:f>"nc"</xm:f>
            <x14:dxf>
              <fill>
                <patternFill patternType="solid">
                  <fgColor rgb="FFF4C7C3"/>
                  <bgColor rgb="FFF4C7C3"/>
                </patternFill>
              </fill>
            </x14:dxf>
          </x14:cfRule>
          <xm:sqref>F11:F117</xm:sqref>
        </x14:conditionalFormatting>
        <x14:conditionalFormatting xmlns:xm="http://schemas.microsoft.com/office/excel/2006/main">
          <x14:cfRule type="cellIs" priority="11" operator="equal" id="{005E006E-00E6-464A-97C3-0067008F00F1}">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DE00DA-00F5-4D83-B5E6-002D003600F4}">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4E00A5-00C5-465A-9690-005C002500C3}">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5" operator="equal" id="{002B0067-002C-4839-ABD0-002E008B0055}">
            <xm:f>"C"</xm:f>
            <x14:dxf>
              <fill>
                <patternFill patternType="solid">
                  <fgColor rgb="FFB7E1CD"/>
                  <bgColor rgb="FFB7E1CD"/>
                </patternFill>
              </fill>
            </x14:dxf>
          </x14:cfRule>
          <xm:sqref>O4:S4</xm:sqref>
        </x14:conditionalFormatting>
        <x14:conditionalFormatting xmlns:xm="http://schemas.microsoft.com/office/excel/2006/main">
          <x14:cfRule type="cellIs" priority="6" operator="equal" id="{00AA0064-0052-4AB5-8B78-00E400CF00BC}">
            <xm:f>"NC"</xm:f>
            <x14:dxf>
              <fill>
                <patternFill patternType="solid">
                  <fgColor rgb="FFF4C7C3"/>
                  <bgColor rgb="FFF4C7C3"/>
                </patternFill>
              </fill>
            </x14:dxf>
          </x14:cfRule>
          <xm:sqref>O4:S4</xm:sqref>
        </x14:conditionalFormatting>
        <x14:conditionalFormatting xmlns:xm="http://schemas.microsoft.com/office/excel/2006/main">
          <x14:cfRule type="cellIs" priority="7" operator="equal" id="{004A00EB-00C4-4787-9F7E-00EA00920089}">
            <xm:f>"NA"</xm:f>
            <x14:dxf>
              <fill>
                <patternFill patternType="solid">
                  <fgColor rgb="FFFCE8B2"/>
                  <bgColor rgb="FFFCE8B2"/>
                </patternFill>
              </fill>
            </x14:dxf>
          </x14:cfRule>
          <xm:sqref>O4:S4</xm:sqref>
        </x14:conditionalFormatting>
        <x14:conditionalFormatting xmlns:xm="http://schemas.microsoft.com/office/excel/2006/main">
          <x14:cfRule type="cellIs" priority="8" operator="equal" id="{00610092-00BD-4D0C-884A-0017004700EA}">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A900AC-004C-47ED-A34E-00E400C00048}" type="list" allowBlank="1" errorStyle="stop" imeMode="noControl" operator="between" showDropDown="0" showErrorMessage="1" showInputMessage="0">
          <x14:formula1>
            <xm:f>"nt,na,c"</xm:f>
          </x14:formula1>
          <xm:sqref>F54:F55</xm:sqref>
        </x14:dataValidation>
        <x14:dataValidation xr:uid="{006C007A-0013-4DE3-880B-00AF0090001B}" type="list" allowBlank="1" errorStyle="stop" imeMode="noControl" operator="between" showDropDown="0" showErrorMessage="1" showInputMessage="0">
          <x14:formula1>
            <xm:f>"nt,na,c,nc"</xm:f>
          </x14:formula1>
          <xm:sqref>F12:F53 F56:F117</xm:sqref>
        </x14:dataValidation>
        <x14:dataValidation xr:uid="{00130077-0063-4829-83E7-0078006500A5}" type="list" allowBlank="1" errorStyle="stop" imeMode="noControl" operator="between" showDropDown="0" showErrorMessage="0" showInputMessage="0">
          <x14:formula1>
            <xm:f>"d"</xm:f>
          </x14:formula1>
          <xm:sqref>G12:G117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C4" activeCellId="0" sqref="C4:C10"/>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0.6640625"/>
    <col customWidth="1" min="7" max="7" width="5"/>
    <col customWidth="1" min="8" max="8" width="9"/>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16.44140625"/>
    <col customWidth="1" min="20" max="20" width="15.44140625"/>
    <col customWidth="1" min="21" max="29" width="16.33203125"/>
  </cols>
  <sheetData>
    <row r="1" ht="0.75" customHeight="1">
      <c r="A1" s="305"/>
      <c r="B1" s="306"/>
      <c r="C1" s="375"/>
      <c r="D1" s="375"/>
      <c r="E1" s="375"/>
      <c r="F1" s="375"/>
      <c r="G1" s="306"/>
      <c r="H1" s="306"/>
      <c r="I1" s="306"/>
      <c r="J1" s="306"/>
      <c r="K1" s="306"/>
      <c r="L1" s="306"/>
      <c r="M1" s="306"/>
      <c r="N1" s="306"/>
      <c r="O1" s="306"/>
      <c r="P1" s="306"/>
      <c r="Q1" s="306"/>
      <c r="R1" s="306"/>
      <c r="S1" s="306"/>
      <c r="T1" s="306"/>
      <c r="U1" s="306"/>
      <c r="V1" s="306"/>
      <c r="W1" s="306"/>
      <c r="X1" s="306"/>
      <c r="Y1" s="306"/>
      <c r="Z1" s="306"/>
      <c r="AA1" s="306"/>
      <c r="AB1" s="306"/>
      <c r="AC1" s="306"/>
    </row>
    <row r="2" ht="16.5" customHeight="1">
      <c r="A2" s="308"/>
      <c r="B2" s="309" t="str">
        <f>F4</f>
        <v>P26</v>
      </c>
      <c r="C2" s="310">
        <f>Echantillon!C38</f>
        <v>0</v>
      </c>
      <c r="D2" s="311"/>
      <c r="E2" s="311"/>
      <c r="F2" s="312"/>
      <c r="G2" s="313"/>
      <c r="H2" s="313"/>
      <c r="I2" s="313"/>
      <c r="J2" s="313"/>
      <c r="K2" s="314"/>
      <c r="L2" s="314"/>
      <c r="M2" s="315"/>
      <c r="N2" s="315"/>
      <c r="O2" s="306"/>
      <c r="P2" s="306"/>
      <c r="Q2" s="306"/>
      <c r="R2" s="306"/>
      <c r="S2" s="306"/>
      <c r="T2" s="306"/>
      <c r="U2" s="306"/>
      <c r="V2" s="306"/>
      <c r="W2" s="306"/>
      <c r="X2" s="306"/>
      <c r="Y2" s="306"/>
      <c r="Z2" s="306"/>
      <c r="AA2" s="306"/>
      <c r="AB2" s="306"/>
      <c r="AC2" s="306"/>
    </row>
    <row r="3" ht="18.75" customHeight="1">
      <c r="A3" s="308"/>
      <c r="B3" s="309" t="s">
        <v>468</v>
      </c>
      <c r="C3" s="316" t="str">
        <f>HYPERLINK(Echantillon!D38)</f>
        <v/>
      </c>
      <c r="D3" s="56"/>
      <c r="E3" s="56"/>
      <c r="F3" s="56"/>
      <c r="G3" s="313"/>
      <c r="H3" s="313"/>
      <c r="I3" s="313"/>
      <c r="J3" s="313"/>
      <c r="K3" s="313"/>
      <c r="L3" s="313"/>
      <c r="M3" s="306"/>
      <c r="N3" s="306"/>
      <c r="O3" s="306"/>
      <c r="P3" s="306"/>
      <c r="Q3" s="306"/>
      <c r="R3" s="306"/>
      <c r="S3" s="306"/>
      <c r="T3" s="306"/>
      <c r="U3" s="306"/>
      <c r="V3" s="306"/>
      <c r="W3" s="306"/>
      <c r="X3" s="306"/>
      <c r="Y3" s="306"/>
      <c r="Z3" s="306"/>
      <c r="AA3" s="306"/>
      <c r="AB3" s="306"/>
      <c r="AC3" s="306"/>
    </row>
    <row r="4" ht="16.5" customHeight="1">
      <c r="A4" s="305"/>
      <c r="B4" s="317" t="s">
        <v>125</v>
      </c>
      <c r="C4" s="318" t="s">
        <v>469</v>
      </c>
      <c r="D4" s="318" t="s">
        <v>128</v>
      </c>
      <c r="E4" s="319" t="s">
        <v>129</v>
      </c>
      <c r="F4" s="319" t="str">
        <f>Echantillon!B38</f>
        <v>P26</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c r="V4" s="326" t="s">
        <v>138</v>
      </c>
      <c r="W4" s="307"/>
      <c r="X4" s="307"/>
      <c r="Y4" s="307"/>
      <c r="Z4" s="307"/>
      <c r="AA4" s="307"/>
      <c r="AB4" s="307"/>
      <c r="AC4" s="307"/>
    </row>
    <row r="5" ht="16.5" customHeight="1">
      <c r="A5" s="305"/>
      <c r="B5" s="40"/>
      <c r="C5" s="40"/>
      <c r="D5" s="40"/>
      <c r="E5" s="319" t="s">
        <v>131</v>
      </c>
      <c r="F5" s="319">
        <f>COUNTIF($F$12:$F$117,"c")</f>
        <v>0</v>
      </c>
      <c r="G5" s="40"/>
      <c r="H5" s="40"/>
      <c r="I5" s="40"/>
      <c r="J5" s="40"/>
      <c r="K5" s="40"/>
      <c r="L5" s="40"/>
      <c r="M5" s="306"/>
      <c r="N5" s="327" t="s">
        <v>9</v>
      </c>
      <c r="O5" s="94">
        <f>COUNTIFS($C$12:$C$117,"A",$F$12:$F$117,"c")</f>
        <v>0</v>
      </c>
      <c r="P5" s="94">
        <f>COUNTIFS($C$12:$C$117,"A",$F$12:$F$117,"nc")</f>
        <v>0</v>
      </c>
      <c r="Q5" s="94">
        <f>COUNTIFS($C$12:$C$117,"A",$F$12:$F$117,"na")</f>
        <v>0</v>
      </c>
      <c r="R5" s="94">
        <f>COUNTIFS($C$12:$C$117,"A",$F$12:$F$117,"nt")</f>
        <v>83</v>
      </c>
      <c r="S5" s="328">
        <f t="shared" ref="S5:S7" si="214">O5+P5</f>
        <v>0</v>
      </c>
      <c r="T5" s="329" t="str">
        <f t="shared" ref="T5:T7" si="215">IF(S5&gt;0,O5/S5,"-")</f>
        <v>-</v>
      </c>
      <c r="U5" s="330" t="str">
        <f t="shared" ref="U5:V5" si="216">T5</f>
        <v>-</v>
      </c>
      <c r="V5" s="330" t="str">
        <f t="shared" si="216"/>
        <v>-</v>
      </c>
      <c r="W5" s="306"/>
      <c r="X5" s="306"/>
      <c r="Y5" s="306"/>
      <c r="Z5" s="306"/>
      <c r="AA5" s="306"/>
      <c r="AB5" s="306"/>
      <c r="AC5" s="306"/>
    </row>
    <row r="6" ht="16.5" customHeight="1">
      <c r="A6" s="305"/>
      <c r="B6" s="40"/>
      <c r="C6" s="40"/>
      <c r="D6" s="40"/>
      <c r="E6" s="319" t="s">
        <v>132</v>
      </c>
      <c r="F6" s="319">
        <f>COUNTIF(F12:F117,"nc")</f>
        <v>0</v>
      </c>
      <c r="G6" s="40"/>
      <c r="H6" s="40"/>
      <c r="I6" s="40"/>
      <c r="J6" s="40"/>
      <c r="K6" s="40"/>
      <c r="L6" s="40"/>
      <c r="M6" s="306"/>
      <c r="N6" s="327" t="s">
        <v>16</v>
      </c>
      <c r="O6" s="94">
        <f>COUNTIFS($C$12:$C$117,"AA",$F$12:$F$117,"c")</f>
        <v>0</v>
      </c>
      <c r="P6" s="94">
        <f>COUNTIFS($C$12:$C$117,"AA",$F$12:$F$117,"nc")</f>
        <v>0</v>
      </c>
      <c r="Q6" s="94">
        <f>COUNTIFS($C$12:$C$117,"AA",$F$12:$F$117,"na")</f>
        <v>0</v>
      </c>
      <c r="R6" s="94">
        <f>COUNTIFS($C$12:$C$117,"AA",$F$12:$F$117,"nt")</f>
        <v>23</v>
      </c>
      <c r="S6" s="328">
        <f t="shared" si="214"/>
        <v>0</v>
      </c>
      <c r="T6" s="329" t="str">
        <f t="shared" si="215"/>
        <v>-</v>
      </c>
      <c r="U6" s="53" t="str">
        <f t="shared" ref="U6:V6" si="217">IF(S6&gt;0,SUM(O5:O6)/SUM(S5:S6),"-")</f>
        <v>-</v>
      </c>
      <c r="V6" s="53" t="e">
        <f t="shared" si="217"/>
        <v>#DIV/0!</v>
      </c>
      <c r="W6" s="306"/>
      <c r="X6" s="306"/>
      <c r="Y6" s="306"/>
      <c r="Z6" s="306"/>
      <c r="AA6" s="306"/>
      <c r="AB6" s="306"/>
      <c r="AC6" s="306"/>
    </row>
    <row r="7" ht="16.5" customHeight="1">
      <c r="A7" s="305"/>
      <c r="B7" s="40"/>
      <c r="C7" s="40"/>
      <c r="D7" s="40"/>
      <c r="E7" s="319" t="s">
        <v>475</v>
      </c>
      <c r="F7" s="319">
        <f>COUNTIF(F12:F117,"na")</f>
        <v>0</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214"/>
        <v>0</v>
      </c>
      <c r="T7" s="329" t="str">
        <f t="shared" si="215"/>
        <v>-</v>
      </c>
      <c r="U7" s="330" t="str">
        <f t="shared" ref="U7:V7" si="218">IF(S7&gt;0,SUM(O5:O7)/SUM(S5:S7),"-")</f>
        <v>-</v>
      </c>
      <c r="V7" s="330" t="e">
        <f t="shared" si="218"/>
        <v>#DIV/0!</v>
      </c>
      <c r="W7" s="306"/>
      <c r="X7" s="306"/>
      <c r="Y7" s="306"/>
      <c r="Z7" s="306"/>
      <c r="AA7" s="306"/>
      <c r="AB7" s="306"/>
      <c r="AC7" s="306"/>
    </row>
    <row r="8" ht="16.5" customHeight="1">
      <c r="A8" s="305"/>
      <c r="B8" s="40"/>
      <c r="C8" s="40"/>
      <c r="D8" s="40"/>
      <c r="E8" s="319" t="s">
        <v>134</v>
      </c>
      <c r="F8" s="319">
        <f>COUNTIF(F12:F117,"nt")</f>
        <v>106</v>
      </c>
      <c r="G8" s="40"/>
      <c r="H8" s="40"/>
      <c r="I8" s="40"/>
      <c r="J8" s="40"/>
      <c r="K8" s="40"/>
      <c r="L8" s="40"/>
      <c r="M8" s="306"/>
      <c r="N8" s="331" t="s">
        <v>476</v>
      </c>
      <c r="O8" s="332">
        <f t="shared" ref="O8:S8" si="219">SUM(O5:O7)</f>
        <v>0</v>
      </c>
      <c r="P8" s="332">
        <f t="shared" si="219"/>
        <v>0</v>
      </c>
      <c r="Q8" s="332">
        <f t="shared" si="219"/>
        <v>0</v>
      </c>
      <c r="R8" s="332">
        <f t="shared" si="219"/>
        <v>106</v>
      </c>
      <c r="S8" s="333">
        <f t="shared" si="219"/>
        <v>0</v>
      </c>
      <c r="T8" s="329"/>
      <c r="U8" s="327"/>
      <c r="V8" s="327"/>
      <c r="W8" s="306"/>
      <c r="X8" s="306"/>
      <c r="Y8" s="306"/>
      <c r="Z8" s="306"/>
      <c r="AA8" s="306"/>
      <c r="AB8" s="306"/>
      <c r="AC8" s="306"/>
    </row>
    <row r="9" ht="16.5" customHeight="1">
      <c r="A9" s="305"/>
      <c r="B9" s="40"/>
      <c r="C9" s="40"/>
      <c r="D9" s="40"/>
      <c r="E9" s="319" t="s">
        <v>452</v>
      </c>
      <c r="F9" s="334" t="e">
        <f>F5/SUM(F5:F6)</f>
        <v>#DIV/0!</v>
      </c>
      <c r="G9" s="40"/>
      <c r="H9" s="40"/>
      <c r="I9" s="40"/>
      <c r="J9" s="40"/>
      <c r="K9" s="40"/>
      <c r="L9" s="40"/>
      <c r="M9" s="306"/>
      <c r="N9" s="306"/>
      <c r="O9" s="306"/>
      <c r="P9" s="306"/>
      <c r="Q9" s="306"/>
      <c r="R9" s="306"/>
      <c r="S9" s="306"/>
      <c r="T9" s="306"/>
      <c r="U9" s="306"/>
      <c r="V9" s="306"/>
      <c r="W9" s="306"/>
      <c r="X9" s="306"/>
      <c r="Y9" s="306"/>
      <c r="Z9" s="306"/>
      <c r="AA9" s="306"/>
      <c r="AB9" s="306"/>
      <c r="AC9" s="306"/>
    </row>
    <row r="10" ht="16.5" customHeight="1">
      <c r="A10" s="305"/>
      <c r="B10" s="49"/>
      <c r="C10" s="49"/>
      <c r="D10" s="49"/>
      <c r="E10" s="319" t="s">
        <v>453</v>
      </c>
      <c r="F10" s="334" t="e">
        <f>F6/SUM(F5:F6)</f>
        <v>#DIV/0!</v>
      </c>
      <c r="G10" s="49"/>
      <c r="H10" s="49"/>
      <c r="I10" s="49"/>
      <c r="J10" s="49"/>
      <c r="K10" s="49"/>
      <c r="L10" s="49"/>
      <c r="M10" s="306"/>
      <c r="N10" s="306"/>
      <c r="O10" s="306"/>
      <c r="P10" s="306"/>
      <c r="Q10" s="306"/>
      <c r="R10" s="306"/>
      <c r="S10" s="306"/>
      <c r="T10" s="306"/>
      <c r="U10" s="306"/>
      <c r="V10" s="306"/>
      <c r="W10" s="306"/>
      <c r="X10" s="306"/>
      <c r="Y10" s="306"/>
      <c r="Z10" s="306"/>
      <c r="AA10" s="306"/>
      <c r="AB10" s="306"/>
      <c r="AC10" s="306"/>
    </row>
    <row r="11" ht="13.800000000000001">
      <c r="A11" s="305"/>
      <c r="B11" s="263"/>
      <c r="C11" s="263"/>
      <c r="D11" s="263"/>
      <c r="E11" s="335"/>
      <c r="F11" s="263"/>
      <c r="G11" s="263"/>
      <c r="H11" s="336"/>
      <c r="I11" s="336"/>
      <c r="J11" s="336"/>
      <c r="K11" s="336"/>
      <c r="L11" s="336"/>
      <c r="M11" s="306"/>
      <c r="N11" s="306"/>
      <c r="O11" s="306"/>
      <c r="P11" s="306"/>
      <c r="Q11" s="306"/>
      <c r="R11" s="306"/>
      <c r="S11" s="306"/>
      <c r="T11" s="306"/>
      <c r="U11" s="306"/>
      <c r="V11" s="306"/>
      <c r="W11" s="306"/>
      <c r="X11" s="306"/>
      <c r="Y11" s="306"/>
      <c r="Z11" s="306"/>
      <c r="AA11" s="306"/>
      <c r="AB11" s="306"/>
      <c r="AC11" s="306"/>
    </row>
    <row r="12" ht="62.25"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15</v>
      </c>
      <c r="G12" s="327"/>
      <c r="H12" s="104"/>
      <c r="I12" s="104"/>
      <c r="J12" s="104"/>
      <c r="K12" s="104"/>
      <c r="L12" s="104"/>
      <c r="M12" s="306"/>
      <c r="N12" s="306"/>
      <c r="O12" s="306"/>
      <c r="P12" s="306"/>
      <c r="Q12" s="306"/>
      <c r="R12" s="306"/>
      <c r="S12" s="306"/>
      <c r="T12" s="306"/>
      <c r="U12" s="306"/>
      <c r="V12" s="306"/>
      <c r="W12" s="306"/>
      <c r="X12" s="306"/>
      <c r="Y12" s="306"/>
      <c r="Z12" s="306"/>
      <c r="AA12" s="306"/>
      <c r="AB12" s="306"/>
      <c r="AC12" s="306"/>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15</v>
      </c>
      <c r="G13" s="327"/>
      <c r="H13" s="104"/>
      <c r="I13" s="104"/>
      <c r="J13" s="104"/>
      <c r="K13" s="104"/>
      <c r="L13" s="104"/>
      <c r="M13" s="306"/>
      <c r="N13" s="306"/>
      <c r="O13" s="306"/>
      <c r="P13" s="306"/>
      <c r="Q13" s="306"/>
      <c r="R13" s="306"/>
      <c r="S13" s="306"/>
      <c r="T13" s="306"/>
      <c r="U13" s="306"/>
      <c r="V13" s="306"/>
      <c r="W13" s="306"/>
      <c r="X13" s="306"/>
      <c r="Y13" s="306"/>
      <c r="Z13" s="306"/>
      <c r="AA13" s="306"/>
      <c r="AB13" s="306"/>
      <c r="AC13" s="306"/>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15</v>
      </c>
      <c r="G14" s="327"/>
      <c r="H14" s="104"/>
      <c r="I14" s="104"/>
      <c r="J14" s="104"/>
      <c r="K14" s="104"/>
      <c r="L14" s="104"/>
      <c r="M14" s="306"/>
      <c r="N14" s="306"/>
      <c r="O14" s="306"/>
      <c r="P14" s="306"/>
      <c r="Q14" s="306"/>
      <c r="R14" s="306"/>
      <c r="S14" s="306"/>
      <c r="T14" s="306"/>
      <c r="U14" s="306"/>
      <c r="V14" s="306"/>
      <c r="W14" s="306"/>
      <c r="X14" s="306"/>
      <c r="Y14" s="306"/>
      <c r="Z14" s="306"/>
      <c r="AA14" s="306"/>
      <c r="AB14" s="306"/>
      <c r="AC14" s="306"/>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15</v>
      </c>
      <c r="G15" s="327"/>
      <c r="H15" s="104"/>
      <c r="I15" s="104"/>
      <c r="J15" s="104"/>
      <c r="K15" s="104"/>
      <c r="L15" s="104"/>
      <c r="M15" s="306"/>
      <c r="N15" s="306"/>
      <c r="O15" s="306"/>
      <c r="P15" s="306"/>
      <c r="Q15" s="306"/>
      <c r="R15" s="306"/>
      <c r="S15" s="306"/>
      <c r="T15" s="306"/>
      <c r="U15" s="306"/>
      <c r="V15" s="306"/>
      <c r="W15" s="306"/>
      <c r="X15" s="306"/>
      <c r="Y15" s="306"/>
      <c r="Z15" s="306"/>
      <c r="AA15" s="306"/>
      <c r="AB15" s="306"/>
      <c r="AC15" s="306"/>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15</v>
      </c>
      <c r="G16" s="327"/>
      <c r="H16" s="104"/>
      <c r="I16" s="104"/>
      <c r="J16" s="104"/>
      <c r="K16" s="104"/>
      <c r="L16" s="104"/>
      <c r="M16" s="306"/>
      <c r="N16" s="306"/>
      <c r="O16" s="306"/>
      <c r="P16" s="306"/>
      <c r="Q16" s="306"/>
      <c r="R16" s="306"/>
      <c r="S16" s="306"/>
      <c r="T16" s="306"/>
      <c r="U16" s="306"/>
      <c r="V16" s="306"/>
      <c r="W16" s="306"/>
      <c r="X16" s="306"/>
      <c r="Y16" s="306"/>
      <c r="Z16" s="306"/>
      <c r="AA16" s="306"/>
      <c r="AB16" s="306"/>
      <c r="AC16" s="306"/>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15</v>
      </c>
      <c r="G17" s="327"/>
      <c r="H17" s="104"/>
      <c r="I17" s="104"/>
      <c r="J17" s="104"/>
      <c r="K17" s="104"/>
      <c r="L17" s="104"/>
      <c r="M17" s="306"/>
      <c r="N17" s="306"/>
      <c r="O17" s="306"/>
      <c r="P17" s="306"/>
      <c r="Q17" s="306"/>
      <c r="R17" s="306"/>
      <c r="S17" s="306"/>
      <c r="T17" s="306"/>
      <c r="U17" s="306"/>
      <c r="V17" s="306"/>
      <c r="W17" s="306"/>
      <c r="X17" s="306"/>
      <c r="Y17" s="306"/>
      <c r="Z17" s="306"/>
      <c r="AA17" s="306"/>
      <c r="AB17" s="306"/>
      <c r="AC17" s="306"/>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15</v>
      </c>
      <c r="G18" s="327"/>
      <c r="H18" s="104"/>
      <c r="I18" s="104"/>
      <c r="J18" s="104"/>
      <c r="K18" s="104"/>
      <c r="L18" s="104"/>
      <c r="M18" s="345"/>
      <c r="N18" s="345"/>
      <c r="O18" s="345"/>
      <c r="P18" s="345"/>
      <c r="Q18" s="345"/>
      <c r="R18" s="345"/>
      <c r="S18" s="345"/>
      <c r="T18" s="345"/>
      <c r="U18" s="345"/>
      <c r="V18" s="345"/>
      <c r="W18" s="345"/>
      <c r="X18" s="345"/>
      <c r="Y18" s="345"/>
      <c r="Z18" s="345"/>
      <c r="AA18" s="345"/>
      <c r="AB18" s="345"/>
      <c r="AC18" s="345"/>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15</v>
      </c>
      <c r="G19" s="327"/>
      <c r="H19" s="104"/>
      <c r="I19" s="104"/>
      <c r="J19" s="104"/>
      <c r="K19" s="104"/>
      <c r="L19" s="104"/>
      <c r="M19" s="305"/>
      <c r="N19" s="305"/>
      <c r="O19" s="305"/>
      <c r="P19" s="305"/>
      <c r="Q19" s="305"/>
      <c r="R19" s="305"/>
      <c r="S19" s="346"/>
      <c r="T19" s="306"/>
      <c r="U19" s="306"/>
      <c r="V19" s="306"/>
      <c r="W19" s="306"/>
      <c r="X19" s="306"/>
      <c r="Y19" s="306"/>
      <c r="Z19" s="306"/>
      <c r="AA19" s="306"/>
      <c r="AB19" s="306"/>
      <c r="AC19" s="306"/>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15</v>
      </c>
      <c r="G20" s="327"/>
      <c r="H20" s="104"/>
      <c r="I20" s="104"/>
      <c r="J20" s="104"/>
      <c r="K20" s="104"/>
      <c r="L20" s="104"/>
      <c r="M20" s="306"/>
      <c r="N20" s="306"/>
      <c r="O20" s="306"/>
      <c r="P20" s="306"/>
      <c r="Q20" s="306"/>
      <c r="R20" s="306"/>
      <c r="S20" s="306"/>
      <c r="T20" s="306"/>
      <c r="U20" s="306"/>
      <c r="V20" s="306"/>
      <c r="W20" s="306"/>
      <c r="X20" s="306"/>
      <c r="Y20" s="306"/>
      <c r="Z20" s="306"/>
      <c r="AA20" s="306"/>
      <c r="AB20" s="306"/>
      <c r="AC20" s="306"/>
    </row>
    <row r="21" ht="62.25" customHeight="1">
      <c r="A21" s="337" t="s">
        <v>86</v>
      </c>
      <c r="B21" s="338" t="str">
        <f>Résultats!B22</f>
        <v>2.1</v>
      </c>
      <c r="C21" s="327" t="str">
        <f>Résultats!C22</f>
        <v>A</v>
      </c>
      <c r="D21" s="327">
        <f>Résultats!E22</f>
        <v>0</v>
      </c>
      <c r="E21" s="339" t="str">
        <f>Résultats!F22</f>
        <v xml:space="preserve">Chaque cadre a-t-il un titre de cadre ?</v>
      </c>
      <c r="F21" s="327" t="s">
        <v>15</v>
      </c>
      <c r="G21" s="327"/>
      <c r="H21" s="104"/>
      <c r="I21" s="104"/>
      <c r="J21" s="104"/>
      <c r="K21" s="104"/>
      <c r="L21" s="104"/>
      <c r="M21" s="306"/>
      <c r="N21" s="306"/>
      <c r="O21" s="306"/>
      <c r="P21" s="306"/>
      <c r="Q21" s="306"/>
      <c r="R21" s="306"/>
      <c r="S21" s="306"/>
      <c r="T21" s="306"/>
      <c r="U21" s="306"/>
      <c r="V21" s="306"/>
      <c r="W21" s="306"/>
      <c r="X21" s="306"/>
      <c r="Y21" s="306"/>
      <c r="Z21" s="306"/>
      <c r="AA21" s="306"/>
      <c r="AB21" s="306"/>
      <c r="AC21" s="306"/>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15</v>
      </c>
      <c r="G22" s="327"/>
      <c r="H22" s="104"/>
      <c r="I22" s="104"/>
      <c r="J22" s="104"/>
      <c r="K22" s="104"/>
      <c r="L22" s="104"/>
      <c r="M22" s="306"/>
      <c r="N22" s="306"/>
      <c r="O22" s="306"/>
      <c r="P22" s="306"/>
      <c r="Q22" s="306"/>
      <c r="R22" s="306"/>
      <c r="S22" s="306"/>
      <c r="T22" s="306"/>
      <c r="U22" s="306"/>
      <c r="V22" s="306"/>
      <c r="W22" s="306"/>
      <c r="X22" s="306"/>
      <c r="Y22" s="306"/>
      <c r="Z22" s="306"/>
      <c r="AA22" s="306"/>
      <c r="AB22" s="306"/>
      <c r="AC22" s="306"/>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15</v>
      </c>
      <c r="G23" s="327"/>
      <c r="H23" s="104"/>
      <c r="I23" s="104"/>
      <c r="J23" s="104"/>
      <c r="K23" s="104"/>
      <c r="L23" s="104"/>
      <c r="M23" s="306"/>
      <c r="N23" s="306"/>
      <c r="O23" s="306"/>
      <c r="P23" s="306"/>
      <c r="Q23" s="306"/>
      <c r="R23" s="306"/>
      <c r="S23" s="306"/>
      <c r="T23" s="306"/>
      <c r="U23" s="306"/>
      <c r="V23" s="306"/>
      <c r="W23" s="306"/>
      <c r="X23" s="306"/>
      <c r="Y23" s="306"/>
      <c r="Z23" s="306"/>
      <c r="AA23" s="306"/>
      <c r="AB23" s="306"/>
      <c r="AC23" s="306"/>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15</v>
      </c>
      <c r="G24" s="327"/>
      <c r="H24" s="104"/>
      <c r="I24" s="104"/>
      <c r="J24" s="104"/>
      <c r="K24" s="104"/>
      <c r="L24" s="104"/>
      <c r="M24" s="306"/>
      <c r="N24" s="306"/>
      <c r="O24" s="306"/>
      <c r="P24" s="306"/>
      <c r="Q24" s="306"/>
      <c r="R24" s="306"/>
      <c r="S24" s="306"/>
      <c r="T24" s="306"/>
      <c r="U24" s="306"/>
      <c r="V24" s="306"/>
      <c r="W24" s="306"/>
      <c r="X24" s="306"/>
      <c r="Y24" s="306"/>
      <c r="Z24" s="306"/>
      <c r="AA24" s="306"/>
      <c r="AB24" s="306"/>
      <c r="AC24" s="306"/>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15</v>
      </c>
      <c r="G25" s="327"/>
      <c r="H25" s="104"/>
      <c r="I25" s="104"/>
      <c r="J25" s="104"/>
      <c r="K25" s="104"/>
      <c r="L25" s="104"/>
      <c r="M25" s="306"/>
      <c r="N25" s="306"/>
      <c r="O25" s="306"/>
      <c r="P25" s="306"/>
      <c r="Q25" s="306"/>
      <c r="R25" s="306"/>
      <c r="S25" s="306"/>
      <c r="T25" s="306"/>
      <c r="U25" s="306"/>
      <c r="V25" s="306"/>
      <c r="W25" s="306"/>
      <c r="X25" s="306"/>
      <c r="Y25" s="306"/>
      <c r="Z25" s="306"/>
      <c r="AA25" s="306"/>
      <c r="AB25" s="306"/>
      <c r="AC25" s="306"/>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15</v>
      </c>
      <c r="G26" s="327"/>
      <c r="H26" s="104"/>
      <c r="I26" s="104"/>
      <c r="J26" s="104"/>
      <c r="K26" s="104"/>
      <c r="L26" s="104"/>
      <c r="M26" s="306"/>
      <c r="N26" s="306"/>
      <c r="O26" s="306"/>
      <c r="P26" s="306"/>
      <c r="Q26" s="306"/>
      <c r="R26" s="306"/>
      <c r="S26" s="306"/>
      <c r="T26" s="306"/>
      <c r="U26" s="306"/>
      <c r="V26" s="306"/>
      <c r="W26" s="306"/>
      <c r="X26" s="306"/>
      <c r="Y26" s="306"/>
      <c r="Z26" s="306"/>
      <c r="AA26" s="306"/>
      <c r="AB26" s="306"/>
      <c r="AC26" s="306"/>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15</v>
      </c>
      <c r="G27" s="327"/>
      <c r="H27" s="104"/>
      <c r="I27" s="104"/>
      <c r="J27" s="104"/>
      <c r="K27" s="104"/>
      <c r="L27" s="104"/>
      <c r="M27" s="306"/>
      <c r="N27" s="306"/>
      <c r="O27" s="306"/>
      <c r="P27" s="306"/>
      <c r="Q27" s="306"/>
      <c r="R27" s="306"/>
      <c r="S27" s="306"/>
      <c r="T27" s="306"/>
      <c r="U27" s="306"/>
      <c r="V27" s="306"/>
      <c r="W27" s="306"/>
      <c r="X27" s="306"/>
      <c r="Y27" s="306"/>
      <c r="Z27" s="306"/>
      <c r="AA27" s="306"/>
      <c r="AB27" s="306"/>
      <c r="AC27" s="306"/>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15</v>
      </c>
      <c r="G28" s="327"/>
      <c r="H28" s="104"/>
      <c r="I28" s="104"/>
      <c r="J28" s="104"/>
      <c r="K28" s="104"/>
      <c r="L28" s="104"/>
      <c r="M28" s="306"/>
      <c r="N28" s="306"/>
      <c r="O28" s="306"/>
      <c r="P28" s="306"/>
      <c r="Q28" s="306"/>
      <c r="R28" s="306"/>
      <c r="S28" s="306"/>
      <c r="T28" s="306"/>
      <c r="U28" s="306"/>
      <c r="V28" s="306"/>
      <c r="W28" s="306"/>
      <c r="X28" s="306"/>
      <c r="Y28" s="306"/>
      <c r="Z28" s="306"/>
      <c r="AA28" s="306"/>
      <c r="AB28" s="306"/>
      <c r="AC28" s="306"/>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15</v>
      </c>
      <c r="G29" s="327"/>
      <c r="H29" s="104"/>
      <c r="I29" s="104"/>
      <c r="J29" s="104"/>
      <c r="K29" s="104"/>
      <c r="L29" s="104"/>
      <c r="M29" s="306"/>
      <c r="N29" s="306"/>
      <c r="O29" s="306"/>
      <c r="P29" s="306"/>
      <c r="Q29" s="306"/>
      <c r="R29" s="306"/>
      <c r="S29" s="306"/>
      <c r="T29" s="306"/>
      <c r="U29" s="306"/>
      <c r="V29" s="306"/>
      <c r="W29" s="306"/>
      <c r="X29" s="306"/>
      <c r="Y29" s="306"/>
      <c r="Z29" s="306"/>
      <c r="AA29" s="306"/>
      <c r="AB29" s="306"/>
      <c r="AC29" s="306"/>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15</v>
      </c>
      <c r="G30" s="327"/>
      <c r="H30" s="104"/>
      <c r="I30" s="104"/>
      <c r="J30" s="104"/>
      <c r="K30" s="104"/>
      <c r="L30" s="104"/>
      <c r="M30" s="306"/>
      <c r="N30" s="306"/>
      <c r="O30" s="306"/>
      <c r="P30" s="306"/>
      <c r="Q30" s="306"/>
      <c r="R30" s="306"/>
      <c r="S30" s="306"/>
      <c r="T30" s="306"/>
      <c r="U30" s="306"/>
      <c r="V30" s="306"/>
      <c r="W30" s="306"/>
      <c r="X30" s="306"/>
      <c r="Y30" s="306"/>
      <c r="Z30" s="306"/>
      <c r="AA30" s="306"/>
      <c r="AB30" s="306"/>
      <c r="AC30" s="306"/>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15</v>
      </c>
      <c r="G31" s="327"/>
      <c r="H31" s="104"/>
      <c r="I31" s="104"/>
      <c r="J31" s="104"/>
      <c r="K31" s="104"/>
      <c r="L31" s="104"/>
      <c r="M31" s="306"/>
      <c r="N31" s="306"/>
      <c r="O31" s="306"/>
      <c r="P31" s="306"/>
      <c r="Q31" s="306"/>
      <c r="R31" s="306"/>
      <c r="S31" s="306"/>
      <c r="T31" s="306"/>
      <c r="U31" s="306"/>
      <c r="V31" s="306"/>
      <c r="W31" s="306"/>
      <c r="X31" s="306"/>
      <c r="Y31" s="306"/>
      <c r="Z31" s="306"/>
      <c r="AA31" s="306"/>
      <c r="AB31" s="306"/>
      <c r="AC31" s="306"/>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15</v>
      </c>
      <c r="G32" s="327"/>
      <c r="H32" s="104"/>
      <c r="I32" s="104"/>
      <c r="J32" s="104"/>
      <c r="K32" s="104"/>
      <c r="L32" s="104"/>
      <c r="M32" s="306"/>
      <c r="N32" s="306"/>
      <c r="O32" s="306"/>
      <c r="P32" s="306"/>
      <c r="Q32" s="306"/>
      <c r="R32" s="306"/>
      <c r="S32" s="306"/>
      <c r="T32" s="306"/>
      <c r="U32" s="306"/>
      <c r="V32" s="306"/>
      <c r="W32" s="306"/>
      <c r="X32" s="306"/>
      <c r="Y32" s="306"/>
      <c r="Z32" s="306"/>
      <c r="AA32" s="306"/>
      <c r="AB32" s="306"/>
      <c r="AC32" s="306"/>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15</v>
      </c>
      <c r="G33" s="327"/>
      <c r="H33" s="104"/>
      <c r="I33" s="104"/>
      <c r="J33" s="104"/>
      <c r="K33" s="104"/>
      <c r="L33" s="104"/>
      <c r="M33" s="306"/>
      <c r="N33" s="306"/>
      <c r="O33" s="306"/>
      <c r="P33" s="306"/>
      <c r="Q33" s="306"/>
      <c r="R33" s="306"/>
      <c r="S33" s="306"/>
      <c r="T33" s="306"/>
      <c r="U33" s="306"/>
      <c r="V33" s="306"/>
      <c r="W33" s="306"/>
      <c r="X33" s="306"/>
      <c r="Y33" s="306"/>
      <c r="Z33" s="306"/>
      <c r="AA33" s="306"/>
      <c r="AB33" s="306"/>
      <c r="AC33" s="306"/>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15</v>
      </c>
      <c r="G34" s="327"/>
      <c r="H34" s="104"/>
      <c r="I34" s="104"/>
      <c r="J34" s="104"/>
      <c r="K34" s="104"/>
      <c r="L34" s="104"/>
      <c r="M34" s="306"/>
      <c r="N34" s="306"/>
      <c r="O34" s="306"/>
      <c r="P34" s="306"/>
      <c r="Q34" s="306"/>
      <c r="R34" s="306"/>
      <c r="S34" s="306"/>
      <c r="T34" s="306"/>
      <c r="U34" s="306"/>
      <c r="V34" s="306"/>
      <c r="W34" s="306"/>
      <c r="X34" s="306"/>
      <c r="Y34" s="306"/>
      <c r="Z34" s="306"/>
      <c r="AA34" s="306"/>
      <c r="AB34" s="306"/>
      <c r="AC34" s="306"/>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15</v>
      </c>
      <c r="G35" s="327"/>
      <c r="H35" s="104"/>
      <c r="I35" s="104"/>
      <c r="J35" s="104"/>
      <c r="K35" s="104"/>
      <c r="L35" s="104"/>
      <c r="M35" s="306"/>
      <c r="N35" s="306"/>
      <c r="O35" s="306"/>
      <c r="P35" s="306"/>
      <c r="Q35" s="306"/>
      <c r="R35" s="306"/>
      <c r="S35" s="306"/>
      <c r="T35" s="306"/>
      <c r="U35" s="306"/>
      <c r="V35" s="306"/>
      <c r="W35" s="306"/>
      <c r="X35" s="306"/>
      <c r="Y35" s="306"/>
      <c r="Z35" s="306"/>
      <c r="AA35" s="306"/>
      <c r="AB35" s="306"/>
      <c r="AC35" s="306"/>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15</v>
      </c>
      <c r="G36" s="327"/>
      <c r="H36" s="104"/>
      <c r="I36" s="104"/>
      <c r="J36" s="104"/>
      <c r="K36" s="104"/>
      <c r="L36" s="104"/>
      <c r="M36" s="306"/>
      <c r="N36" s="306"/>
      <c r="O36" s="306"/>
      <c r="P36" s="306"/>
      <c r="Q36" s="306"/>
      <c r="R36" s="306"/>
      <c r="S36" s="306"/>
      <c r="T36" s="306"/>
      <c r="U36" s="306"/>
      <c r="V36" s="306"/>
      <c r="W36" s="306"/>
      <c r="X36" s="306"/>
      <c r="Y36" s="306"/>
      <c r="Z36" s="306"/>
      <c r="AA36" s="306"/>
      <c r="AB36" s="306"/>
      <c r="AC36" s="306"/>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15</v>
      </c>
      <c r="G37" s="327"/>
      <c r="H37" s="104"/>
      <c r="I37" s="104"/>
      <c r="J37" s="104"/>
      <c r="K37" s="104"/>
      <c r="L37" s="104"/>
      <c r="M37" s="306"/>
      <c r="N37" s="306"/>
      <c r="O37" s="306"/>
      <c r="P37" s="306"/>
      <c r="Q37" s="306"/>
      <c r="R37" s="306"/>
      <c r="S37" s="306"/>
      <c r="T37" s="306"/>
      <c r="U37" s="306"/>
      <c r="V37" s="306"/>
      <c r="W37" s="306"/>
      <c r="X37" s="306"/>
      <c r="Y37" s="306"/>
      <c r="Z37" s="306"/>
      <c r="AA37" s="306"/>
      <c r="AB37" s="306"/>
      <c r="AC37" s="306"/>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15</v>
      </c>
      <c r="G38" s="327"/>
      <c r="H38" s="104"/>
      <c r="I38" s="104"/>
      <c r="J38" s="104"/>
      <c r="K38" s="104"/>
      <c r="L38" s="104"/>
      <c r="M38" s="306"/>
      <c r="N38" s="306"/>
      <c r="O38" s="306"/>
      <c r="P38" s="306"/>
      <c r="Q38" s="306"/>
      <c r="R38" s="306"/>
      <c r="S38" s="306"/>
      <c r="T38" s="306"/>
      <c r="U38" s="306"/>
      <c r="V38" s="306"/>
      <c r="W38" s="306"/>
      <c r="X38" s="306"/>
      <c r="Y38" s="306"/>
      <c r="Z38" s="306"/>
      <c r="AA38" s="306"/>
      <c r="AB38" s="306"/>
      <c r="AC38" s="306"/>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15</v>
      </c>
      <c r="G39" s="327"/>
      <c r="H39" s="104"/>
      <c r="I39" s="104"/>
      <c r="J39" s="104"/>
      <c r="K39" s="104"/>
      <c r="L39" s="104"/>
      <c r="M39" s="306"/>
      <c r="N39" s="306"/>
      <c r="O39" s="306"/>
      <c r="P39" s="306"/>
      <c r="Q39" s="306"/>
      <c r="R39" s="306"/>
      <c r="S39" s="306"/>
      <c r="T39" s="306"/>
      <c r="U39" s="306"/>
      <c r="V39" s="306"/>
      <c r="W39" s="306"/>
      <c r="X39" s="306"/>
      <c r="Y39" s="306"/>
      <c r="Z39" s="306"/>
      <c r="AA39" s="306"/>
      <c r="AB39" s="306"/>
      <c r="AC39" s="306"/>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15</v>
      </c>
      <c r="G40" s="327"/>
      <c r="H40" s="104"/>
      <c r="I40" s="104"/>
      <c r="J40" s="104"/>
      <c r="K40" s="104"/>
      <c r="L40" s="104"/>
      <c r="M40" s="306"/>
      <c r="N40" s="306"/>
      <c r="O40" s="306"/>
      <c r="P40" s="306"/>
      <c r="Q40" s="306"/>
      <c r="R40" s="306"/>
      <c r="S40" s="306"/>
      <c r="T40" s="306"/>
      <c r="U40" s="306"/>
      <c r="V40" s="306"/>
      <c r="W40" s="306"/>
      <c r="X40" s="306"/>
      <c r="Y40" s="306"/>
      <c r="Z40" s="306"/>
      <c r="AA40" s="306"/>
      <c r="AB40" s="306"/>
      <c r="AC40" s="306"/>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15</v>
      </c>
      <c r="G41" s="327"/>
      <c r="H41" s="104"/>
      <c r="I41" s="104"/>
      <c r="J41" s="104"/>
      <c r="K41" s="104"/>
      <c r="L41" s="104"/>
      <c r="M41" s="306"/>
      <c r="N41" s="306"/>
      <c r="O41" s="306"/>
      <c r="P41" s="306"/>
      <c r="Q41" s="306"/>
      <c r="R41" s="306"/>
      <c r="S41" s="306"/>
      <c r="T41" s="306"/>
      <c r="U41" s="306"/>
      <c r="V41" s="306"/>
      <c r="W41" s="306"/>
      <c r="X41" s="306"/>
      <c r="Y41" s="306"/>
      <c r="Z41" s="306"/>
      <c r="AA41" s="306"/>
      <c r="AB41" s="306"/>
      <c r="AC41" s="306"/>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15</v>
      </c>
      <c r="G42" s="327"/>
      <c r="H42" s="104"/>
      <c r="I42" s="104"/>
      <c r="J42" s="104"/>
      <c r="K42" s="104"/>
      <c r="L42" s="104"/>
      <c r="M42" s="306"/>
      <c r="N42" s="306"/>
      <c r="O42" s="306"/>
      <c r="P42" s="306"/>
      <c r="Q42" s="306"/>
      <c r="R42" s="306"/>
      <c r="S42" s="306"/>
      <c r="T42" s="306"/>
      <c r="U42" s="306"/>
      <c r="V42" s="306"/>
      <c r="W42" s="306"/>
      <c r="X42" s="306"/>
      <c r="Y42" s="306"/>
      <c r="Z42" s="306"/>
      <c r="AA42" s="306"/>
      <c r="AB42" s="306"/>
      <c r="AC42" s="306"/>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15</v>
      </c>
      <c r="G43" s="327"/>
      <c r="H43" s="104"/>
      <c r="I43" s="104"/>
      <c r="J43" s="104"/>
      <c r="K43" s="104"/>
      <c r="L43" s="104"/>
      <c r="M43" s="306"/>
      <c r="N43" s="306"/>
      <c r="O43" s="306"/>
      <c r="P43" s="306"/>
      <c r="Q43" s="306"/>
      <c r="R43" s="306"/>
      <c r="S43" s="306"/>
      <c r="T43" s="306"/>
      <c r="U43" s="306"/>
      <c r="V43" s="306"/>
      <c r="W43" s="306"/>
      <c r="X43" s="306"/>
      <c r="Y43" s="306"/>
      <c r="Z43" s="306"/>
      <c r="AA43" s="306"/>
      <c r="AB43" s="306"/>
      <c r="AC43" s="306"/>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15</v>
      </c>
      <c r="G44" s="327"/>
      <c r="H44" s="104"/>
      <c r="I44" s="104"/>
      <c r="J44" s="104"/>
      <c r="K44" s="104"/>
      <c r="L44" s="104"/>
      <c r="M44" s="306"/>
      <c r="N44" s="306"/>
      <c r="O44" s="306"/>
      <c r="P44" s="306"/>
      <c r="Q44" s="306"/>
      <c r="R44" s="306"/>
      <c r="S44" s="306"/>
      <c r="T44" s="306"/>
      <c r="U44" s="306"/>
      <c r="V44" s="306"/>
      <c r="W44" s="306"/>
      <c r="X44" s="306"/>
      <c r="Y44" s="306"/>
      <c r="Z44" s="306"/>
      <c r="AA44" s="306"/>
      <c r="AB44" s="306"/>
      <c r="AC44" s="306"/>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15</v>
      </c>
      <c r="G45" s="327"/>
      <c r="H45" s="104"/>
      <c r="I45" s="104"/>
      <c r="J45" s="104"/>
      <c r="K45" s="104"/>
      <c r="L45" s="104"/>
      <c r="M45" s="306"/>
      <c r="N45" s="306"/>
      <c r="O45" s="306"/>
      <c r="P45" s="306"/>
      <c r="Q45" s="306"/>
      <c r="R45" s="306"/>
      <c r="S45" s="306"/>
      <c r="T45" s="306"/>
      <c r="U45" s="306"/>
      <c r="V45" s="306"/>
      <c r="W45" s="306"/>
      <c r="X45" s="306"/>
      <c r="Y45" s="306"/>
      <c r="Z45" s="306"/>
      <c r="AA45" s="306"/>
      <c r="AB45" s="306"/>
      <c r="AC45" s="306"/>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15</v>
      </c>
      <c r="G46" s="327"/>
      <c r="H46" s="104"/>
      <c r="I46" s="104"/>
      <c r="J46" s="104"/>
      <c r="K46" s="104"/>
      <c r="L46" s="104"/>
      <c r="M46" s="306"/>
      <c r="N46" s="306"/>
      <c r="O46" s="306"/>
      <c r="P46" s="306"/>
      <c r="Q46" s="306"/>
      <c r="R46" s="306"/>
      <c r="S46" s="306"/>
      <c r="T46" s="306"/>
      <c r="U46" s="306"/>
      <c r="V46" s="306"/>
      <c r="W46" s="306"/>
      <c r="X46" s="306"/>
      <c r="Y46" s="306"/>
      <c r="Z46" s="306"/>
      <c r="AA46" s="306"/>
      <c r="AB46" s="306"/>
      <c r="AC46" s="306"/>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15</v>
      </c>
      <c r="G47" s="327"/>
      <c r="H47" s="104"/>
      <c r="I47" s="104"/>
      <c r="J47" s="104"/>
      <c r="K47" s="104"/>
      <c r="L47" s="104"/>
      <c r="M47" s="306"/>
      <c r="N47" s="306"/>
      <c r="O47" s="306"/>
      <c r="P47" s="306"/>
      <c r="Q47" s="306"/>
      <c r="R47" s="306"/>
      <c r="S47" s="306"/>
      <c r="T47" s="306"/>
      <c r="U47" s="306"/>
      <c r="V47" s="306"/>
      <c r="W47" s="306"/>
      <c r="X47" s="306"/>
      <c r="Y47" s="306"/>
      <c r="Z47" s="306"/>
      <c r="AA47" s="306"/>
      <c r="AB47" s="306"/>
      <c r="AC47" s="306"/>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15</v>
      </c>
      <c r="G48" s="327"/>
      <c r="H48" s="104"/>
      <c r="I48" s="104"/>
      <c r="J48" s="104"/>
      <c r="K48" s="104"/>
      <c r="L48" s="104"/>
      <c r="M48" s="306"/>
      <c r="N48" s="306"/>
      <c r="O48" s="306"/>
      <c r="P48" s="306"/>
      <c r="Q48" s="306"/>
      <c r="R48" s="306"/>
      <c r="S48" s="306"/>
      <c r="T48" s="306"/>
      <c r="U48" s="306"/>
      <c r="V48" s="306"/>
      <c r="W48" s="306"/>
      <c r="X48" s="306"/>
      <c r="Y48" s="306"/>
      <c r="Z48" s="306"/>
      <c r="AA48" s="306"/>
      <c r="AB48" s="306"/>
      <c r="AC48" s="306"/>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15</v>
      </c>
      <c r="G49" s="327"/>
      <c r="H49" s="104"/>
      <c r="I49" s="104"/>
      <c r="J49" s="104"/>
      <c r="K49" s="104"/>
      <c r="L49" s="104"/>
      <c r="M49" s="306"/>
      <c r="N49" s="306"/>
      <c r="O49" s="306"/>
      <c r="P49" s="306"/>
      <c r="Q49" s="306"/>
      <c r="R49" s="306"/>
      <c r="S49" s="306"/>
      <c r="T49" s="306"/>
      <c r="U49" s="306"/>
      <c r="V49" s="306"/>
      <c r="W49" s="306"/>
      <c r="X49" s="306"/>
      <c r="Y49" s="306"/>
      <c r="Z49" s="306"/>
      <c r="AA49" s="306"/>
      <c r="AB49" s="306"/>
      <c r="AC49" s="306"/>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15</v>
      </c>
      <c r="G50" s="327"/>
      <c r="H50" s="104"/>
      <c r="I50" s="104"/>
      <c r="J50" s="104"/>
      <c r="K50" s="104"/>
      <c r="L50" s="104"/>
      <c r="M50" s="306"/>
      <c r="N50" s="306"/>
      <c r="O50" s="306"/>
      <c r="P50" s="306"/>
      <c r="Q50" s="306"/>
      <c r="R50" s="306"/>
      <c r="S50" s="306"/>
      <c r="T50" s="306"/>
      <c r="U50" s="306"/>
      <c r="V50" s="306"/>
      <c r="W50" s="306"/>
      <c r="X50" s="306"/>
      <c r="Y50" s="306"/>
      <c r="Z50" s="306"/>
      <c r="AA50" s="306"/>
      <c r="AB50" s="306"/>
      <c r="AC50" s="306"/>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15</v>
      </c>
      <c r="G51" s="327"/>
      <c r="H51" s="104"/>
      <c r="I51" s="104"/>
      <c r="J51" s="104"/>
      <c r="K51" s="104"/>
      <c r="L51" s="104"/>
      <c r="M51" s="306"/>
      <c r="N51" s="306"/>
      <c r="O51" s="306"/>
      <c r="P51" s="306"/>
      <c r="Q51" s="306"/>
      <c r="R51" s="306"/>
      <c r="S51" s="306"/>
      <c r="T51" s="306"/>
      <c r="U51" s="306"/>
      <c r="V51" s="306"/>
      <c r="W51" s="306"/>
      <c r="X51" s="306"/>
      <c r="Y51" s="306"/>
      <c r="Z51" s="306"/>
      <c r="AA51" s="306"/>
      <c r="AB51" s="306"/>
      <c r="AC51" s="306"/>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15</v>
      </c>
      <c r="G52" s="327"/>
      <c r="H52" s="104"/>
      <c r="I52" s="104"/>
      <c r="J52" s="104"/>
      <c r="K52" s="104"/>
      <c r="L52" s="104"/>
      <c r="M52" s="306"/>
      <c r="N52" s="306"/>
      <c r="O52" s="306"/>
      <c r="P52" s="306"/>
      <c r="Q52" s="306"/>
      <c r="R52" s="306"/>
      <c r="S52" s="306"/>
      <c r="T52" s="306"/>
      <c r="U52" s="306"/>
      <c r="V52" s="306"/>
      <c r="W52" s="306"/>
      <c r="X52" s="306"/>
      <c r="Y52" s="306"/>
      <c r="Z52" s="306"/>
      <c r="AA52" s="306"/>
      <c r="AB52" s="306"/>
      <c r="AC52" s="306"/>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15</v>
      </c>
      <c r="G53" s="327"/>
      <c r="H53" s="104"/>
      <c r="I53" s="104"/>
      <c r="J53" s="104"/>
      <c r="K53" s="104"/>
      <c r="L53" s="104"/>
      <c r="M53" s="306"/>
      <c r="N53" s="306"/>
      <c r="O53" s="306"/>
      <c r="P53" s="306"/>
      <c r="Q53" s="306"/>
      <c r="R53" s="306"/>
      <c r="S53" s="306"/>
      <c r="T53" s="306"/>
      <c r="U53" s="306"/>
      <c r="V53" s="306"/>
      <c r="W53" s="306"/>
      <c r="X53" s="306"/>
      <c r="Y53" s="306"/>
      <c r="Z53" s="306"/>
      <c r="AA53" s="306"/>
      <c r="AB53" s="306"/>
      <c r="AC53" s="306"/>
    </row>
    <row r="54" ht="62.25" customHeight="1">
      <c r="A54" s="337" t="s">
        <v>443</v>
      </c>
      <c r="B54" s="338" t="str">
        <f>Résultats!B55</f>
        <v>8.1</v>
      </c>
      <c r="C54" s="327" t="str">
        <f>Résultats!C55</f>
        <v>A</v>
      </c>
      <c r="D54" s="327">
        <f>Résultats!E55</f>
        <v>0</v>
      </c>
      <c r="E54" s="339" t="str">
        <f>Résultats!F55</f>
        <v xml:space="preserve">Chaque page web est-elle définie par un type de document ?</v>
      </c>
      <c r="F54" s="327" t="s">
        <v>15</v>
      </c>
      <c r="G54" s="327"/>
      <c r="H54" s="104"/>
      <c r="I54" s="104"/>
      <c r="J54" s="104"/>
      <c r="K54" s="104"/>
      <c r="L54" s="342" t="s">
        <v>477</v>
      </c>
      <c r="M54" s="306"/>
      <c r="N54" s="306"/>
      <c r="O54" s="306"/>
      <c r="P54" s="306"/>
      <c r="Q54" s="306"/>
      <c r="R54" s="306"/>
      <c r="S54" s="306"/>
      <c r="T54" s="306"/>
      <c r="U54" s="306"/>
      <c r="V54" s="306"/>
      <c r="W54" s="306"/>
      <c r="X54" s="306"/>
      <c r="Y54" s="306"/>
      <c r="Z54" s="306"/>
      <c r="AA54" s="306"/>
      <c r="AB54" s="306"/>
      <c r="AC54" s="306"/>
    </row>
    <row r="55" ht="62.25" customHeight="1">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15</v>
      </c>
      <c r="G55" s="327"/>
      <c r="H55" s="104"/>
      <c r="I55" s="104"/>
      <c r="J55" s="104"/>
      <c r="K55" s="104"/>
      <c r="L55" s="342" t="s">
        <v>477</v>
      </c>
      <c r="M55" s="306"/>
      <c r="N55" s="306"/>
      <c r="O55" s="306"/>
      <c r="P55" s="306"/>
      <c r="Q55" s="306"/>
      <c r="R55" s="306"/>
      <c r="S55" s="306"/>
      <c r="T55" s="306"/>
      <c r="U55" s="306"/>
      <c r="V55" s="306"/>
      <c r="W55" s="306"/>
      <c r="X55" s="306"/>
      <c r="Y55" s="306"/>
      <c r="Z55" s="306"/>
      <c r="AA55" s="306"/>
      <c r="AB55" s="306"/>
      <c r="AC55" s="306"/>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15</v>
      </c>
      <c r="G56" s="327"/>
      <c r="H56" s="104"/>
      <c r="I56" s="104"/>
      <c r="J56" s="104"/>
      <c r="K56" s="104"/>
      <c r="L56" s="104"/>
      <c r="M56" s="306"/>
      <c r="N56" s="306"/>
      <c r="O56" s="306"/>
      <c r="P56" s="306"/>
      <c r="Q56" s="306"/>
      <c r="R56" s="306"/>
      <c r="S56" s="306"/>
      <c r="T56" s="306"/>
      <c r="U56" s="306"/>
      <c r="V56" s="306"/>
      <c r="W56" s="306"/>
      <c r="X56" s="306"/>
      <c r="Y56" s="306"/>
      <c r="Z56" s="306"/>
      <c r="AA56" s="306"/>
      <c r="AB56" s="306"/>
      <c r="AC56" s="306"/>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15</v>
      </c>
      <c r="G57" s="327"/>
      <c r="H57" s="104"/>
      <c r="I57" s="104"/>
      <c r="J57" s="104"/>
      <c r="K57" s="104"/>
      <c r="L57" s="104"/>
      <c r="M57" s="306"/>
      <c r="N57" s="306"/>
      <c r="O57" s="306"/>
      <c r="P57" s="306"/>
      <c r="Q57" s="306"/>
      <c r="R57" s="306"/>
      <c r="S57" s="306"/>
      <c r="T57" s="306"/>
      <c r="U57" s="306"/>
      <c r="V57" s="306"/>
      <c r="W57" s="306"/>
      <c r="X57" s="306"/>
      <c r="Y57" s="306"/>
      <c r="Z57" s="306"/>
      <c r="AA57" s="306"/>
      <c r="AB57" s="306"/>
      <c r="AC57" s="306"/>
    </row>
    <row r="58" ht="62.25" customHeight="1">
      <c r="A58" s="40"/>
      <c r="B58" s="343" t="str">
        <f>Résultats!B59</f>
        <v>8.5</v>
      </c>
      <c r="C58" s="327" t="str">
        <f>Résultats!C59</f>
        <v>A</v>
      </c>
      <c r="D58" s="327" t="str">
        <f>Résultats!E59</f>
        <v>x</v>
      </c>
      <c r="E58" s="339" t="str">
        <f>Résultats!F59</f>
        <v xml:space="preserve">Chaque page web a-t-elle un titre de page ?</v>
      </c>
      <c r="F58" s="327" t="s">
        <v>15</v>
      </c>
      <c r="G58" s="327"/>
      <c r="H58" s="104"/>
      <c r="I58" s="104"/>
      <c r="J58" s="104"/>
      <c r="K58" s="104"/>
      <c r="L58" s="104"/>
      <c r="M58" s="306"/>
      <c r="N58" s="306"/>
      <c r="O58" s="306"/>
      <c r="P58" s="306"/>
      <c r="Q58" s="306"/>
      <c r="R58" s="306"/>
      <c r="S58" s="306"/>
      <c r="T58" s="306"/>
      <c r="U58" s="306"/>
      <c r="V58" s="306"/>
      <c r="W58" s="306"/>
      <c r="X58" s="306"/>
      <c r="Y58" s="306"/>
      <c r="Z58" s="306"/>
      <c r="AA58" s="306"/>
      <c r="AB58" s="306"/>
      <c r="AC58" s="306"/>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15</v>
      </c>
      <c r="G59" s="327"/>
      <c r="H59" s="104"/>
      <c r="I59" s="104"/>
      <c r="J59" s="104"/>
      <c r="K59" s="104"/>
      <c r="L59" s="104"/>
      <c r="M59" s="306"/>
      <c r="N59" s="306"/>
      <c r="O59" s="306"/>
      <c r="P59" s="306"/>
      <c r="Q59" s="306"/>
      <c r="R59" s="306"/>
      <c r="S59" s="306"/>
      <c r="T59" s="306"/>
      <c r="U59" s="306"/>
      <c r="V59" s="306"/>
      <c r="W59" s="306"/>
      <c r="X59" s="306"/>
      <c r="Y59" s="306"/>
      <c r="Z59" s="306"/>
      <c r="AA59" s="306"/>
      <c r="AB59" s="306"/>
      <c r="AC59" s="306"/>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15</v>
      </c>
      <c r="G60" s="327"/>
      <c r="H60" s="104"/>
      <c r="I60" s="104"/>
      <c r="J60" s="104"/>
      <c r="K60" s="104"/>
      <c r="L60" s="104"/>
      <c r="M60" s="306"/>
      <c r="N60" s="306"/>
      <c r="O60" s="306"/>
      <c r="P60" s="306"/>
      <c r="Q60" s="306"/>
      <c r="R60" s="306"/>
      <c r="S60" s="306"/>
      <c r="T60" s="306"/>
      <c r="U60" s="306"/>
      <c r="V60" s="306"/>
      <c r="W60" s="306"/>
      <c r="X60" s="306"/>
      <c r="Y60" s="306"/>
      <c r="Z60" s="306"/>
      <c r="AA60" s="306"/>
      <c r="AB60" s="306"/>
      <c r="AC60" s="306"/>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15</v>
      </c>
      <c r="G61" s="327"/>
      <c r="H61" s="104"/>
      <c r="I61" s="104"/>
      <c r="J61" s="104"/>
      <c r="K61" s="104"/>
      <c r="L61" s="104"/>
      <c r="M61" s="306"/>
      <c r="N61" s="306"/>
      <c r="O61" s="306"/>
      <c r="P61" s="306"/>
      <c r="Q61" s="306"/>
      <c r="R61" s="306"/>
      <c r="S61" s="306"/>
      <c r="T61" s="306"/>
      <c r="U61" s="306"/>
      <c r="V61" s="306"/>
      <c r="W61" s="306"/>
      <c r="X61" s="306"/>
      <c r="Y61" s="306"/>
      <c r="Z61" s="306"/>
      <c r="AA61" s="306"/>
      <c r="AB61" s="306"/>
      <c r="AC61" s="306"/>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15</v>
      </c>
      <c r="G62" s="327"/>
      <c r="H62" s="104"/>
      <c r="I62" s="104"/>
      <c r="J62" s="104"/>
      <c r="K62" s="104"/>
      <c r="L62" s="104"/>
      <c r="M62" s="306"/>
      <c r="N62" s="306"/>
      <c r="O62" s="306"/>
      <c r="P62" s="306"/>
      <c r="Q62" s="306"/>
      <c r="R62" s="306"/>
      <c r="S62" s="306"/>
      <c r="T62" s="306"/>
      <c r="U62" s="306"/>
      <c r="V62" s="306"/>
      <c r="W62" s="306"/>
      <c r="X62" s="306"/>
      <c r="Y62" s="306"/>
      <c r="Z62" s="306"/>
      <c r="AA62" s="306"/>
      <c r="AB62" s="306"/>
      <c r="AC62" s="306"/>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15</v>
      </c>
      <c r="G63" s="327"/>
      <c r="H63" s="104"/>
      <c r="I63" s="104"/>
      <c r="J63" s="104"/>
      <c r="K63" s="104"/>
      <c r="L63" s="104"/>
      <c r="M63" s="306"/>
      <c r="N63" s="306"/>
      <c r="O63" s="306"/>
      <c r="P63" s="306"/>
      <c r="Q63" s="306"/>
      <c r="R63" s="306"/>
      <c r="S63" s="306"/>
      <c r="T63" s="306"/>
      <c r="U63" s="306"/>
      <c r="V63" s="306"/>
      <c r="W63" s="306"/>
      <c r="X63" s="306"/>
      <c r="Y63" s="306"/>
      <c r="Z63" s="306"/>
      <c r="AA63" s="306"/>
      <c r="AB63" s="306"/>
      <c r="AC63" s="306"/>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15</v>
      </c>
      <c r="G64" s="327"/>
      <c r="H64" s="104"/>
      <c r="I64" s="104"/>
      <c r="J64" s="104"/>
      <c r="K64" s="104"/>
      <c r="L64" s="104"/>
      <c r="M64" s="306"/>
      <c r="N64" s="306"/>
      <c r="O64" s="306"/>
      <c r="P64" s="306"/>
      <c r="Q64" s="306"/>
      <c r="R64" s="306"/>
      <c r="S64" s="306"/>
      <c r="T64" s="306"/>
      <c r="U64" s="306"/>
      <c r="V64" s="306"/>
      <c r="W64" s="306"/>
      <c r="X64" s="306"/>
      <c r="Y64" s="306"/>
      <c r="Z64" s="306"/>
      <c r="AA64" s="306"/>
      <c r="AB64" s="306"/>
      <c r="AC64" s="306"/>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15</v>
      </c>
      <c r="G65" s="327"/>
      <c r="H65" s="104"/>
      <c r="I65" s="104"/>
      <c r="J65" s="104"/>
      <c r="K65" s="104"/>
      <c r="L65" s="104"/>
      <c r="M65" s="306"/>
      <c r="N65" s="306"/>
      <c r="O65" s="306"/>
      <c r="P65" s="306"/>
      <c r="Q65" s="306"/>
      <c r="R65" s="306"/>
      <c r="S65" s="306"/>
      <c r="T65" s="306"/>
      <c r="U65" s="306"/>
      <c r="V65" s="306"/>
      <c r="W65" s="306"/>
      <c r="X65" s="306"/>
      <c r="Y65" s="306"/>
      <c r="Z65" s="306"/>
      <c r="AA65" s="306"/>
      <c r="AB65" s="306"/>
      <c r="AC65" s="306"/>
    </row>
    <row r="66" ht="62.25" customHeight="1">
      <c r="A66" s="40"/>
      <c r="B66" s="338" t="str">
        <f>Résultats!B67</f>
        <v>9.3</v>
      </c>
      <c r="C66" s="327" t="str">
        <f>Résultats!C67</f>
        <v>A</v>
      </c>
      <c r="D66" s="327">
        <f>Résultats!E67</f>
        <v>0</v>
      </c>
      <c r="E66" s="339" t="str">
        <f>Résultats!F67</f>
        <v xml:space="preserve">Dans chaque page web, chaque liste est-elle correctement structurée ?</v>
      </c>
      <c r="F66" s="327" t="s">
        <v>15</v>
      </c>
      <c r="G66" s="327"/>
      <c r="H66" s="104"/>
      <c r="I66" s="104"/>
      <c r="J66" s="104"/>
      <c r="K66" s="104"/>
      <c r="L66" s="104"/>
      <c r="M66" s="306"/>
      <c r="N66" s="306"/>
      <c r="O66" s="306"/>
      <c r="P66" s="306"/>
      <c r="Q66" s="306"/>
      <c r="R66" s="306"/>
      <c r="S66" s="306"/>
      <c r="T66" s="306"/>
      <c r="U66" s="306"/>
      <c r="V66" s="306"/>
      <c r="W66" s="306"/>
      <c r="X66" s="306"/>
      <c r="Y66" s="306"/>
      <c r="Z66" s="306"/>
      <c r="AA66" s="306"/>
      <c r="AB66" s="306"/>
      <c r="AC66" s="306"/>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15</v>
      </c>
      <c r="G67" s="327"/>
      <c r="H67" s="104"/>
      <c r="I67" s="104"/>
      <c r="J67" s="104"/>
      <c r="K67" s="104"/>
      <c r="L67" s="104"/>
      <c r="M67" s="306"/>
      <c r="N67" s="306"/>
      <c r="O67" s="306"/>
      <c r="P67" s="306"/>
      <c r="Q67" s="306"/>
      <c r="R67" s="306"/>
      <c r="S67" s="306"/>
      <c r="T67" s="306"/>
      <c r="U67" s="306"/>
      <c r="V67" s="306"/>
      <c r="W67" s="306"/>
      <c r="X67" s="306"/>
      <c r="Y67" s="306"/>
      <c r="Z67" s="306"/>
      <c r="AA67" s="306"/>
      <c r="AB67" s="306"/>
      <c r="AC67" s="306"/>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15</v>
      </c>
      <c r="G68" s="327"/>
      <c r="H68" s="104"/>
      <c r="I68" s="104"/>
      <c r="J68" s="104"/>
      <c r="K68" s="104"/>
      <c r="L68" s="104"/>
      <c r="M68" s="306"/>
      <c r="N68" s="306"/>
      <c r="O68" s="306"/>
      <c r="P68" s="306"/>
      <c r="Q68" s="306"/>
      <c r="R68" s="306"/>
      <c r="S68" s="306"/>
      <c r="T68" s="306"/>
      <c r="U68" s="306"/>
      <c r="V68" s="306"/>
      <c r="W68" s="306"/>
      <c r="X68" s="306"/>
      <c r="Y68" s="306"/>
      <c r="Z68" s="306"/>
      <c r="AA68" s="306"/>
      <c r="AB68" s="306"/>
      <c r="AC68" s="306"/>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15</v>
      </c>
      <c r="G69" s="327"/>
      <c r="H69" s="104"/>
      <c r="I69" s="104"/>
      <c r="J69" s="104"/>
      <c r="K69" s="104"/>
      <c r="L69" s="104"/>
      <c r="M69" s="306"/>
      <c r="N69" s="306"/>
      <c r="O69" s="306"/>
      <c r="P69" s="306"/>
      <c r="Q69" s="306"/>
      <c r="R69" s="306"/>
      <c r="S69" s="306"/>
      <c r="T69" s="306"/>
      <c r="U69" s="306"/>
      <c r="V69" s="306"/>
      <c r="W69" s="306"/>
      <c r="X69" s="306"/>
      <c r="Y69" s="306"/>
      <c r="Z69" s="306"/>
      <c r="AA69" s="306"/>
      <c r="AB69" s="306"/>
      <c r="AC69" s="306"/>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15</v>
      </c>
      <c r="G70" s="327"/>
      <c r="H70" s="104"/>
      <c r="I70" s="104"/>
      <c r="J70" s="104"/>
      <c r="K70" s="104"/>
      <c r="L70" s="104"/>
      <c r="M70" s="306"/>
      <c r="N70" s="306"/>
      <c r="O70" s="306"/>
      <c r="P70" s="306"/>
      <c r="Q70" s="306"/>
      <c r="R70" s="306"/>
      <c r="S70" s="306"/>
      <c r="T70" s="306"/>
      <c r="U70" s="306"/>
      <c r="V70" s="306"/>
      <c r="W70" s="306"/>
      <c r="X70" s="306"/>
      <c r="Y70" s="306"/>
      <c r="Z70" s="306"/>
      <c r="AA70" s="306"/>
      <c r="AB70" s="306"/>
      <c r="AC70" s="306"/>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15</v>
      </c>
      <c r="G71" s="327"/>
      <c r="H71" s="104"/>
      <c r="I71" s="104"/>
      <c r="J71" s="104"/>
      <c r="K71" s="104"/>
      <c r="L71" s="104"/>
      <c r="M71" s="306"/>
      <c r="N71" s="306"/>
      <c r="O71" s="306"/>
      <c r="P71" s="306"/>
      <c r="Q71" s="306"/>
      <c r="R71" s="306"/>
      <c r="S71" s="306"/>
      <c r="T71" s="306"/>
      <c r="U71" s="306"/>
      <c r="V71" s="306"/>
      <c r="W71" s="306"/>
      <c r="X71" s="306"/>
      <c r="Y71" s="306"/>
      <c r="Z71" s="306"/>
      <c r="AA71" s="306"/>
      <c r="AB71" s="306"/>
      <c r="AC71" s="306"/>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15</v>
      </c>
      <c r="G72" s="327"/>
      <c r="H72" s="104"/>
      <c r="I72" s="104"/>
      <c r="J72" s="104"/>
      <c r="K72" s="104"/>
      <c r="L72" s="104"/>
      <c r="M72" s="306"/>
      <c r="N72" s="306"/>
      <c r="O72" s="306"/>
      <c r="P72" s="306"/>
      <c r="Q72" s="306"/>
      <c r="R72" s="306"/>
      <c r="S72" s="306"/>
      <c r="T72" s="306"/>
      <c r="U72" s="306"/>
      <c r="V72" s="306"/>
      <c r="W72" s="306"/>
      <c r="X72" s="306"/>
      <c r="Y72" s="306"/>
      <c r="Z72" s="306"/>
      <c r="AA72" s="306"/>
      <c r="AB72" s="306"/>
      <c r="AC72" s="306"/>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15</v>
      </c>
      <c r="G73" s="327"/>
      <c r="H73" s="104"/>
      <c r="I73" s="104"/>
      <c r="J73" s="104"/>
      <c r="K73" s="104"/>
      <c r="L73" s="104"/>
      <c r="M73" s="306"/>
      <c r="N73" s="306"/>
      <c r="O73" s="306"/>
      <c r="P73" s="306"/>
      <c r="Q73" s="306"/>
      <c r="R73" s="306"/>
      <c r="S73" s="306"/>
      <c r="T73" s="306"/>
      <c r="U73" s="306"/>
      <c r="V73" s="306"/>
      <c r="W73" s="306"/>
      <c r="X73" s="306"/>
      <c r="Y73" s="306"/>
      <c r="Z73" s="306"/>
      <c r="AA73" s="306"/>
      <c r="AB73" s="306"/>
      <c r="AC73" s="306"/>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15</v>
      </c>
      <c r="G74" s="327"/>
      <c r="H74" s="104"/>
      <c r="I74" s="104"/>
      <c r="J74" s="104"/>
      <c r="K74" s="104"/>
      <c r="L74" s="104"/>
      <c r="M74" s="306"/>
      <c r="N74" s="306"/>
      <c r="O74" s="306"/>
      <c r="P74" s="306"/>
      <c r="Q74" s="306"/>
      <c r="R74" s="306"/>
      <c r="S74" s="306"/>
      <c r="T74" s="306"/>
      <c r="U74" s="306"/>
      <c r="V74" s="306"/>
      <c r="W74" s="306"/>
      <c r="X74" s="306"/>
      <c r="Y74" s="306"/>
      <c r="Z74" s="306"/>
      <c r="AA74" s="306"/>
      <c r="AB74" s="306"/>
      <c r="AC74" s="306"/>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15</v>
      </c>
      <c r="G75" s="327"/>
      <c r="H75" s="104"/>
      <c r="I75" s="104"/>
      <c r="J75" s="104"/>
      <c r="K75" s="104"/>
      <c r="L75" s="104"/>
      <c r="M75" s="306"/>
      <c r="N75" s="306"/>
      <c r="O75" s="306"/>
      <c r="P75" s="306"/>
      <c r="Q75" s="306"/>
      <c r="R75" s="306"/>
      <c r="S75" s="306"/>
      <c r="T75" s="306"/>
      <c r="U75" s="306"/>
      <c r="V75" s="306"/>
      <c r="W75" s="306"/>
      <c r="X75" s="306"/>
      <c r="Y75" s="306"/>
      <c r="Z75" s="306"/>
      <c r="AA75" s="306"/>
      <c r="AB75" s="306"/>
      <c r="AC75" s="306"/>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15</v>
      </c>
      <c r="G76" s="327"/>
      <c r="H76" s="104"/>
      <c r="I76" s="104"/>
      <c r="J76" s="104"/>
      <c r="K76" s="104"/>
      <c r="L76" s="104"/>
      <c r="M76" s="306"/>
      <c r="N76" s="306"/>
      <c r="O76" s="306"/>
      <c r="P76" s="306"/>
      <c r="Q76" s="306"/>
      <c r="R76" s="306"/>
      <c r="S76" s="306"/>
      <c r="T76" s="306"/>
      <c r="U76" s="306"/>
      <c r="V76" s="306"/>
      <c r="W76" s="306"/>
      <c r="X76" s="306"/>
      <c r="Y76" s="306"/>
      <c r="Z76" s="306"/>
      <c r="AA76" s="306"/>
      <c r="AB76" s="306"/>
      <c r="AC76" s="306"/>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15</v>
      </c>
      <c r="G77" s="327"/>
      <c r="H77" s="104"/>
      <c r="I77" s="104"/>
      <c r="J77" s="104"/>
      <c r="K77" s="104"/>
      <c r="L77" s="104"/>
      <c r="M77" s="306"/>
      <c r="N77" s="306"/>
      <c r="O77" s="306"/>
      <c r="P77" s="306"/>
      <c r="Q77" s="306"/>
      <c r="R77" s="306"/>
      <c r="S77" s="306"/>
      <c r="T77" s="306"/>
      <c r="U77" s="306"/>
      <c r="V77" s="306"/>
      <c r="W77" s="306"/>
      <c r="X77" s="306"/>
      <c r="Y77" s="306"/>
      <c r="Z77" s="306"/>
      <c r="AA77" s="306"/>
      <c r="AB77" s="306"/>
      <c r="AC77" s="306"/>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15</v>
      </c>
      <c r="G78" s="327"/>
      <c r="H78" s="104"/>
      <c r="I78" s="104"/>
      <c r="J78" s="104"/>
      <c r="K78" s="104"/>
      <c r="L78" s="104"/>
      <c r="M78" s="306"/>
      <c r="N78" s="306"/>
      <c r="O78" s="306"/>
      <c r="P78" s="306"/>
      <c r="Q78" s="306"/>
      <c r="R78" s="306"/>
      <c r="S78" s="306"/>
      <c r="T78" s="306"/>
      <c r="U78" s="306"/>
      <c r="V78" s="306"/>
      <c r="W78" s="306"/>
      <c r="X78" s="306"/>
      <c r="Y78" s="306"/>
      <c r="Z78" s="306"/>
      <c r="AA78" s="306"/>
      <c r="AB78" s="306"/>
      <c r="AC78" s="306"/>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15</v>
      </c>
      <c r="G79" s="327"/>
      <c r="H79" s="104"/>
      <c r="I79" s="104"/>
      <c r="J79" s="104"/>
      <c r="K79" s="104"/>
      <c r="L79" s="104"/>
      <c r="M79" s="306"/>
      <c r="N79" s="306"/>
      <c r="O79" s="306"/>
      <c r="P79" s="306"/>
      <c r="Q79" s="306"/>
      <c r="R79" s="306"/>
      <c r="S79" s="306"/>
      <c r="T79" s="306"/>
      <c r="U79" s="306"/>
      <c r="V79" s="306"/>
      <c r="W79" s="306"/>
      <c r="X79" s="306"/>
      <c r="Y79" s="306"/>
      <c r="Z79" s="306"/>
      <c r="AA79" s="306"/>
      <c r="AB79" s="306"/>
      <c r="AC79" s="306"/>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15</v>
      </c>
      <c r="G80" s="327"/>
      <c r="H80" s="104"/>
      <c r="I80" s="104"/>
      <c r="J80" s="104"/>
      <c r="K80" s="104"/>
      <c r="L80" s="104"/>
      <c r="M80" s="306"/>
      <c r="N80" s="306"/>
      <c r="O80" s="306"/>
      <c r="P80" s="306"/>
      <c r="Q80" s="306"/>
      <c r="R80" s="306"/>
      <c r="S80" s="306"/>
      <c r="T80" s="306"/>
      <c r="U80" s="306"/>
      <c r="V80" s="306"/>
      <c r="W80" s="306"/>
      <c r="X80" s="306"/>
      <c r="Y80" s="306"/>
      <c r="Z80" s="306"/>
      <c r="AA80" s="306"/>
      <c r="AB80" s="306"/>
      <c r="AC80" s="306"/>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15</v>
      </c>
      <c r="G81" s="327"/>
      <c r="H81" s="104"/>
      <c r="I81" s="104"/>
      <c r="J81" s="104"/>
      <c r="K81" s="104"/>
      <c r="L81" s="104"/>
      <c r="M81" s="306"/>
      <c r="N81" s="306"/>
      <c r="O81" s="306"/>
      <c r="P81" s="306"/>
      <c r="Q81" s="306"/>
      <c r="R81" s="306"/>
      <c r="S81" s="306"/>
      <c r="T81" s="306"/>
      <c r="U81" s="306"/>
      <c r="V81" s="306"/>
      <c r="W81" s="306"/>
      <c r="X81" s="306"/>
      <c r="Y81" s="306"/>
      <c r="Z81" s="306"/>
      <c r="AA81" s="306"/>
      <c r="AB81" s="306"/>
      <c r="AC81" s="306"/>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15</v>
      </c>
      <c r="G82" s="327"/>
      <c r="H82" s="104"/>
      <c r="I82" s="104"/>
      <c r="J82" s="104"/>
      <c r="K82" s="104"/>
      <c r="L82" s="104"/>
      <c r="M82" s="306"/>
      <c r="N82" s="306"/>
      <c r="O82" s="306"/>
      <c r="P82" s="306"/>
      <c r="Q82" s="306"/>
      <c r="R82" s="306"/>
      <c r="S82" s="306"/>
      <c r="T82" s="306"/>
      <c r="U82" s="306"/>
      <c r="V82" s="306"/>
      <c r="W82" s="306"/>
      <c r="X82" s="306"/>
      <c r="Y82" s="306"/>
      <c r="Z82" s="306"/>
      <c r="AA82" s="306"/>
      <c r="AB82" s="306"/>
      <c r="AC82" s="306"/>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15</v>
      </c>
      <c r="G83" s="327"/>
      <c r="H83" s="104"/>
      <c r="I83" s="104"/>
      <c r="J83" s="104"/>
      <c r="K83" s="104"/>
      <c r="L83" s="104"/>
      <c r="M83" s="306"/>
      <c r="N83" s="306"/>
      <c r="O83" s="306"/>
      <c r="P83" s="306"/>
      <c r="Q83" s="306"/>
      <c r="R83" s="306"/>
      <c r="S83" s="306"/>
      <c r="T83" s="306"/>
      <c r="U83" s="306"/>
      <c r="V83" s="306"/>
      <c r="W83" s="306"/>
      <c r="X83" s="306"/>
      <c r="Y83" s="306"/>
      <c r="Z83" s="306"/>
      <c r="AA83" s="306"/>
      <c r="AB83" s="306"/>
      <c r="AC83" s="306"/>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15</v>
      </c>
      <c r="G84" s="327"/>
      <c r="H84" s="104"/>
      <c r="I84" s="104"/>
      <c r="J84" s="104"/>
      <c r="K84" s="104"/>
      <c r="L84" s="104"/>
      <c r="M84" s="306"/>
      <c r="N84" s="306"/>
      <c r="O84" s="306"/>
      <c r="P84" s="306"/>
      <c r="Q84" s="306"/>
      <c r="R84" s="306"/>
      <c r="S84" s="306"/>
      <c r="T84" s="306"/>
      <c r="U84" s="306"/>
      <c r="V84" s="306"/>
      <c r="W84" s="306"/>
      <c r="X84" s="306"/>
      <c r="Y84" s="306"/>
      <c r="Z84" s="306"/>
      <c r="AA84" s="306"/>
      <c r="AB84" s="306"/>
      <c r="AC84" s="306"/>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15</v>
      </c>
      <c r="G85" s="327"/>
      <c r="H85" s="104"/>
      <c r="I85" s="104"/>
      <c r="J85" s="104"/>
      <c r="K85" s="104"/>
      <c r="L85" s="104"/>
      <c r="M85" s="306"/>
      <c r="N85" s="306"/>
      <c r="O85" s="306"/>
      <c r="P85" s="306"/>
      <c r="Q85" s="306"/>
      <c r="R85" s="306"/>
      <c r="S85" s="306"/>
      <c r="T85" s="306"/>
      <c r="U85" s="306"/>
      <c r="V85" s="306"/>
      <c r="W85" s="306"/>
      <c r="X85" s="306"/>
      <c r="Y85" s="306"/>
      <c r="Z85" s="306"/>
      <c r="AA85" s="306"/>
      <c r="AB85" s="306"/>
      <c r="AC85" s="306"/>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15</v>
      </c>
      <c r="G86" s="327"/>
      <c r="H86" s="104"/>
      <c r="I86" s="104"/>
      <c r="J86" s="104"/>
      <c r="K86" s="104"/>
      <c r="L86" s="104"/>
      <c r="M86" s="306"/>
      <c r="N86" s="306"/>
      <c r="O86" s="306"/>
      <c r="P86" s="306"/>
      <c r="Q86" s="306"/>
      <c r="R86" s="306"/>
      <c r="S86" s="306"/>
      <c r="T86" s="306"/>
      <c r="U86" s="306"/>
      <c r="V86" s="306"/>
      <c r="W86" s="306"/>
      <c r="X86" s="306"/>
      <c r="Y86" s="306"/>
      <c r="Z86" s="306"/>
      <c r="AA86" s="306"/>
      <c r="AB86" s="306"/>
      <c r="AC86" s="306"/>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15</v>
      </c>
      <c r="G87" s="327"/>
      <c r="H87" s="104"/>
      <c r="I87" s="104"/>
      <c r="J87" s="104"/>
      <c r="K87" s="104"/>
      <c r="L87" s="104"/>
      <c r="M87" s="306"/>
      <c r="N87" s="306"/>
      <c r="O87" s="306"/>
      <c r="P87" s="306"/>
      <c r="Q87" s="306"/>
      <c r="R87" s="306"/>
      <c r="S87" s="306"/>
      <c r="T87" s="306"/>
      <c r="U87" s="306"/>
      <c r="V87" s="306"/>
      <c r="W87" s="306"/>
      <c r="X87" s="306"/>
      <c r="Y87" s="306"/>
      <c r="Z87" s="306"/>
      <c r="AA87" s="306"/>
      <c r="AB87" s="306"/>
      <c r="AC87" s="306"/>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15</v>
      </c>
      <c r="G88" s="327"/>
      <c r="H88" s="104"/>
      <c r="I88" s="104"/>
      <c r="J88" s="104"/>
      <c r="K88" s="104"/>
      <c r="L88" s="104"/>
      <c r="M88" s="306"/>
      <c r="N88" s="306"/>
      <c r="O88" s="306"/>
      <c r="P88" s="306"/>
      <c r="Q88" s="306"/>
      <c r="R88" s="306"/>
      <c r="S88" s="306"/>
      <c r="T88" s="306"/>
      <c r="U88" s="306"/>
      <c r="V88" s="306"/>
      <c r="W88" s="306"/>
      <c r="X88" s="306"/>
      <c r="Y88" s="306"/>
      <c r="Z88" s="306"/>
      <c r="AA88" s="306"/>
      <c r="AB88" s="306"/>
      <c r="AC88" s="306"/>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15</v>
      </c>
      <c r="G89" s="327"/>
      <c r="H89" s="104"/>
      <c r="I89" s="104"/>
      <c r="J89" s="104"/>
      <c r="K89" s="104"/>
      <c r="L89" s="104"/>
      <c r="M89" s="306"/>
      <c r="N89" s="306"/>
      <c r="O89" s="306"/>
      <c r="P89" s="306"/>
      <c r="Q89" s="306"/>
      <c r="R89" s="306"/>
      <c r="S89" s="306"/>
      <c r="T89" s="306"/>
      <c r="U89" s="306"/>
      <c r="V89" s="306"/>
      <c r="W89" s="306"/>
      <c r="X89" s="306"/>
      <c r="Y89" s="306"/>
      <c r="Z89" s="306"/>
      <c r="AA89" s="306"/>
      <c r="AB89" s="306"/>
      <c r="AC89" s="306"/>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15</v>
      </c>
      <c r="G90" s="327"/>
      <c r="H90" s="104"/>
      <c r="I90" s="104"/>
      <c r="J90" s="104"/>
      <c r="K90" s="104"/>
      <c r="L90" s="104"/>
      <c r="M90" s="306"/>
      <c r="N90" s="306"/>
      <c r="O90" s="306"/>
      <c r="P90" s="306"/>
      <c r="Q90" s="306"/>
      <c r="R90" s="306"/>
      <c r="S90" s="306"/>
      <c r="T90" s="306"/>
      <c r="U90" s="306"/>
      <c r="V90" s="306"/>
      <c r="W90" s="306"/>
      <c r="X90" s="306"/>
      <c r="Y90" s="306"/>
      <c r="Z90" s="306"/>
      <c r="AA90" s="306"/>
      <c r="AB90" s="306"/>
      <c r="AC90" s="306"/>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15</v>
      </c>
      <c r="G91" s="327"/>
      <c r="H91" s="104"/>
      <c r="I91" s="104"/>
      <c r="J91" s="104"/>
      <c r="K91" s="104"/>
      <c r="L91" s="104"/>
      <c r="M91" s="306"/>
      <c r="N91" s="306"/>
      <c r="O91" s="306"/>
      <c r="P91" s="306"/>
      <c r="Q91" s="306"/>
      <c r="R91" s="306"/>
      <c r="S91" s="306"/>
      <c r="T91" s="306"/>
      <c r="U91" s="306"/>
      <c r="V91" s="306"/>
      <c r="W91" s="306"/>
      <c r="X91" s="306"/>
      <c r="Y91" s="306"/>
      <c r="Z91" s="306"/>
      <c r="AA91" s="306"/>
      <c r="AB91" s="306"/>
      <c r="AC91" s="306"/>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15</v>
      </c>
      <c r="G92" s="327"/>
      <c r="H92" s="104"/>
      <c r="I92" s="104"/>
      <c r="J92" s="104"/>
      <c r="K92" s="104"/>
      <c r="L92" s="104"/>
      <c r="M92" s="306"/>
      <c r="N92" s="306"/>
      <c r="O92" s="306"/>
      <c r="P92" s="306"/>
      <c r="Q92" s="306"/>
      <c r="R92" s="306"/>
      <c r="S92" s="306"/>
      <c r="T92" s="306"/>
      <c r="U92" s="306"/>
      <c r="V92" s="306"/>
      <c r="W92" s="306"/>
      <c r="X92" s="306"/>
      <c r="Y92" s="306"/>
      <c r="Z92" s="306"/>
      <c r="AA92" s="306"/>
      <c r="AB92" s="306"/>
      <c r="AC92" s="306"/>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15</v>
      </c>
      <c r="G93" s="327"/>
      <c r="H93" s="104"/>
      <c r="I93" s="104"/>
      <c r="J93" s="104"/>
      <c r="K93" s="104"/>
      <c r="L93" s="104"/>
      <c r="M93" s="306"/>
      <c r="N93" s="306"/>
      <c r="O93" s="306"/>
      <c r="P93" s="306"/>
      <c r="Q93" s="306"/>
      <c r="R93" s="306"/>
      <c r="S93" s="306"/>
      <c r="T93" s="306"/>
      <c r="U93" s="306"/>
      <c r="V93" s="306"/>
      <c r="W93" s="306"/>
      <c r="X93" s="306"/>
      <c r="Y93" s="306"/>
      <c r="Z93" s="306"/>
      <c r="AA93" s="306"/>
      <c r="AB93" s="306"/>
      <c r="AC93" s="306"/>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15</v>
      </c>
      <c r="G94" s="327"/>
      <c r="H94" s="104"/>
      <c r="I94" s="104"/>
      <c r="J94" s="104"/>
      <c r="K94" s="104"/>
      <c r="L94" s="104"/>
      <c r="M94" s="306"/>
      <c r="N94" s="306"/>
      <c r="O94" s="306"/>
      <c r="P94" s="306"/>
      <c r="Q94" s="306"/>
      <c r="R94" s="306"/>
      <c r="S94" s="306"/>
      <c r="T94" s="306"/>
      <c r="U94" s="306"/>
      <c r="V94" s="306"/>
      <c r="W94" s="306"/>
      <c r="X94" s="306"/>
      <c r="Y94" s="306"/>
      <c r="Z94" s="306"/>
      <c r="AA94" s="306"/>
      <c r="AB94" s="306"/>
      <c r="AC94" s="306"/>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15</v>
      </c>
      <c r="G95" s="327"/>
      <c r="H95" s="104"/>
      <c r="I95" s="104"/>
      <c r="J95" s="104"/>
      <c r="K95" s="104"/>
      <c r="L95" s="104"/>
      <c r="M95" s="306"/>
      <c r="N95" s="306"/>
      <c r="O95" s="306"/>
      <c r="P95" s="306"/>
      <c r="Q95" s="306"/>
      <c r="R95" s="306"/>
      <c r="S95" s="306"/>
      <c r="T95" s="306"/>
      <c r="U95" s="306"/>
      <c r="V95" s="306"/>
      <c r="W95" s="306"/>
      <c r="X95" s="306"/>
      <c r="Y95" s="306"/>
      <c r="Z95" s="306"/>
      <c r="AA95" s="306"/>
      <c r="AB95" s="306"/>
      <c r="AC95" s="306"/>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15</v>
      </c>
      <c r="G96" s="327"/>
      <c r="H96" s="104"/>
      <c r="I96" s="104"/>
      <c r="J96" s="104"/>
      <c r="K96" s="104"/>
      <c r="L96" s="104"/>
      <c r="M96" s="306"/>
      <c r="N96" s="306"/>
      <c r="O96" s="306"/>
      <c r="P96" s="306"/>
      <c r="Q96" s="306"/>
      <c r="R96" s="306"/>
      <c r="S96" s="306"/>
      <c r="T96" s="306"/>
      <c r="U96" s="306"/>
      <c r="V96" s="306"/>
      <c r="W96" s="306"/>
      <c r="X96" s="306"/>
      <c r="Y96" s="306"/>
      <c r="Z96" s="306"/>
      <c r="AA96" s="306"/>
      <c r="AB96" s="306"/>
      <c r="AC96" s="306"/>
    </row>
    <row r="97" ht="62.25" customHeight="1">
      <c r="A97" s="40"/>
      <c r="B97" s="343" t="str">
        <f>Résultats!B98</f>
        <v>12.3</v>
      </c>
      <c r="C97" s="327" t="str">
        <f>Résultats!C98</f>
        <v>AA</v>
      </c>
      <c r="D97" s="327">
        <f>Résultats!E98</f>
        <v>0</v>
      </c>
      <c r="E97" s="339" t="str">
        <f>Résultats!F98</f>
        <v xml:space="preserve">La page « plan du site » est-elle pertinente ?</v>
      </c>
      <c r="F97" s="327" t="s">
        <v>15</v>
      </c>
      <c r="G97" s="327"/>
      <c r="H97" s="104"/>
      <c r="I97" s="104"/>
      <c r="J97" s="104"/>
      <c r="K97" s="104"/>
      <c r="L97" s="104"/>
      <c r="M97" s="306"/>
      <c r="N97" s="306"/>
      <c r="O97" s="306"/>
      <c r="P97" s="306"/>
      <c r="Q97" s="306"/>
      <c r="R97" s="306"/>
      <c r="S97" s="306"/>
      <c r="T97" s="306"/>
      <c r="U97" s="306"/>
      <c r="V97" s="306"/>
      <c r="W97" s="306"/>
      <c r="X97" s="306"/>
      <c r="Y97" s="306"/>
      <c r="Z97" s="306"/>
      <c r="AA97" s="306"/>
      <c r="AB97" s="306"/>
      <c r="AC97" s="306"/>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15</v>
      </c>
      <c r="G98" s="327"/>
      <c r="H98" s="104"/>
      <c r="I98" s="104"/>
      <c r="J98" s="104"/>
      <c r="K98" s="104"/>
      <c r="L98" s="104"/>
      <c r="M98" s="306"/>
      <c r="N98" s="306"/>
      <c r="O98" s="306"/>
      <c r="P98" s="306"/>
      <c r="Q98" s="306"/>
      <c r="R98" s="306"/>
      <c r="S98" s="306"/>
      <c r="T98" s="306"/>
      <c r="U98" s="306"/>
      <c r="V98" s="306"/>
      <c r="W98" s="306"/>
      <c r="X98" s="306"/>
      <c r="Y98" s="306"/>
      <c r="Z98" s="306"/>
      <c r="AA98" s="306"/>
      <c r="AB98" s="306"/>
      <c r="AC98" s="306"/>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15</v>
      </c>
      <c r="G99" s="327"/>
      <c r="H99" s="104"/>
      <c r="I99" s="104"/>
      <c r="J99" s="104"/>
      <c r="K99" s="104"/>
      <c r="L99" s="104"/>
      <c r="M99" s="306"/>
      <c r="N99" s="306"/>
      <c r="O99" s="306"/>
      <c r="P99" s="306"/>
      <c r="Q99" s="306"/>
      <c r="R99" s="306"/>
      <c r="S99" s="306"/>
      <c r="T99" s="306"/>
      <c r="U99" s="306"/>
      <c r="V99" s="306"/>
      <c r="W99" s="306"/>
      <c r="X99" s="306"/>
      <c r="Y99" s="306"/>
      <c r="Z99" s="306"/>
      <c r="AA99" s="306"/>
      <c r="AB99" s="306"/>
      <c r="AC99" s="306"/>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15</v>
      </c>
      <c r="G100" s="327"/>
      <c r="H100" s="104"/>
      <c r="I100" s="104"/>
      <c r="J100" s="104"/>
      <c r="K100" s="104"/>
      <c r="L100" s="104"/>
      <c r="M100" s="306"/>
      <c r="N100" s="306"/>
      <c r="O100" s="306"/>
      <c r="P100" s="306"/>
      <c r="Q100" s="306"/>
      <c r="R100" s="306"/>
      <c r="S100" s="306"/>
      <c r="T100" s="306"/>
      <c r="U100" s="306"/>
      <c r="V100" s="306"/>
      <c r="W100" s="306"/>
      <c r="X100" s="306"/>
      <c r="Y100" s="306"/>
      <c r="Z100" s="306"/>
      <c r="AA100" s="306"/>
      <c r="AB100" s="306"/>
      <c r="AC100" s="306"/>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15</v>
      </c>
      <c r="G101" s="327"/>
      <c r="H101" s="104"/>
      <c r="I101" s="104"/>
      <c r="J101" s="104"/>
      <c r="K101" s="104"/>
      <c r="L101" s="104"/>
      <c r="M101" s="306"/>
      <c r="N101" s="306"/>
      <c r="O101" s="306"/>
      <c r="P101" s="306"/>
      <c r="Q101" s="306"/>
      <c r="R101" s="306"/>
      <c r="S101" s="306"/>
      <c r="T101" s="306"/>
      <c r="U101" s="306"/>
      <c r="V101" s="306"/>
      <c r="W101" s="306"/>
      <c r="X101" s="306"/>
      <c r="Y101" s="306"/>
      <c r="Z101" s="306"/>
      <c r="AA101" s="306"/>
      <c r="AB101" s="306"/>
      <c r="AC101" s="306"/>
    </row>
    <row r="102" ht="62.25" customHeight="1">
      <c r="A102" s="40"/>
      <c r="B102" s="338" t="str">
        <f>Résultats!B103</f>
        <v>12.8</v>
      </c>
      <c r="C102" s="327" t="str">
        <f>Résultats!C103</f>
        <v>A</v>
      </c>
      <c r="D102" s="327" t="str">
        <f>Résultats!E103</f>
        <v>x</v>
      </c>
      <c r="E102" s="339" t="str">
        <f>Résultats!F103</f>
        <v xml:space="preserve">Dans chaque page web, l’ordre de tabulation est-il cohérent ?</v>
      </c>
      <c r="F102" s="327" t="s">
        <v>15</v>
      </c>
      <c r="G102" s="327"/>
      <c r="H102" s="104"/>
      <c r="I102" s="104"/>
      <c r="J102" s="104"/>
      <c r="K102" s="104"/>
      <c r="L102" s="104"/>
      <c r="M102" s="306"/>
      <c r="N102" s="306"/>
      <c r="O102" s="306"/>
      <c r="P102" s="306"/>
      <c r="Q102" s="306"/>
      <c r="R102" s="306"/>
      <c r="S102" s="306"/>
      <c r="T102" s="306"/>
      <c r="U102" s="306"/>
      <c r="V102" s="306"/>
      <c r="W102" s="306"/>
      <c r="X102" s="306"/>
      <c r="Y102" s="306"/>
      <c r="Z102" s="306"/>
      <c r="AA102" s="306"/>
      <c r="AB102" s="306"/>
      <c r="AC102" s="306"/>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15</v>
      </c>
      <c r="G103" s="327"/>
      <c r="H103" s="104"/>
      <c r="I103" s="104"/>
      <c r="J103" s="104"/>
      <c r="K103" s="104"/>
      <c r="L103" s="104"/>
      <c r="M103" s="306"/>
      <c r="N103" s="306"/>
      <c r="O103" s="306"/>
      <c r="P103" s="306"/>
      <c r="Q103" s="306"/>
      <c r="R103" s="306"/>
      <c r="S103" s="306"/>
      <c r="T103" s="306"/>
      <c r="U103" s="306"/>
      <c r="V103" s="306"/>
      <c r="W103" s="306"/>
      <c r="X103" s="306"/>
      <c r="Y103" s="306"/>
      <c r="Z103" s="306"/>
      <c r="AA103" s="306"/>
      <c r="AB103" s="306"/>
      <c r="AC103" s="306"/>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15</v>
      </c>
      <c r="G104" s="327"/>
      <c r="H104" s="104"/>
      <c r="I104" s="104"/>
      <c r="J104" s="104"/>
      <c r="K104" s="104"/>
      <c r="L104" s="104"/>
      <c r="M104" s="306"/>
      <c r="N104" s="306"/>
      <c r="O104" s="306"/>
      <c r="P104" s="306"/>
      <c r="Q104" s="306"/>
      <c r="R104" s="306"/>
      <c r="S104" s="306"/>
      <c r="T104" s="306"/>
      <c r="U104" s="306"/>
      <c r="V104" s="306"/>
      <c r="W104" s="306"/>
      <c r="X104" s="306"/>
      <c r="Y104" s="306"/>
      <c r="Z104" s="306"/>
      <c r="AA104" s="306"/>
      <c r="AB104" s="306"/>
      <c r="AC104" s="306"/>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15</v>
      </c>
      <c r="G105" s="327"/>
      <c r="H105" s="104"/>
      <c r="I105" s="104"/>
      <c r="J105" s="104"/>
      <c r="K105" s="104"/>
      <c r="L105" s="104"/>
      <c r="M105" s="306"/>
      <c r="N105" s="306"/>
      <c r="O105" s="306"/>
      <c r="P105" s="306"/>
      <c r="Q105" s="306"/>
      <c r="R105" s="306"/>
      <c r="S105" s="306"/>
      <c r="T105" s="306"/>
      <c r="U105" s="306"/>
      <c r="V105" s="306"/>
      <c r="W105" s="306"/>
      <c r="X105" s="306"/>
      <c r="Y105" s="306"/>
      <c r="Z105" s="306"/>
      <c r="AA105" s="306"/>
      <c r="AB105" s="306"/>
      <c r="AC105" s="306"/>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15</v>
      </c>
      <c r="G106" s="327"/>
      <c r="H106" s="104"/>
      <c r="I106" s="104"/>
      <c r="J106" s="104"/>
      <c r="K106" s="104"/>
      <c r="L106" s="104"/>
      <c r="M106" s="306"/>
      <c r="N106" s="306"/>
      <c r="O106" s="306"/>
      <c r="P106" s="306"/>
      <c r="Q106" s="306"/>
      <c r="R106" s="306"/>
      <c r="S106" s="306"/>
      <c r="T106" s="306"/>
      <c r="U106" s="306"/>
      <c r="V106" s="306"/>
      <c r="W106" s="306"/>
      <c r="X106" s="306"/>
      <c r="Y106" s="306"/>
      <c r="Z106" s="306"/>
      <c r="AA106" s="306"/>
      <c r="AB106" s="306"/>
      <c r="AC106" s="306"/>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15</v>
      </c>
      <c r="G107" s="327"/>
      <c r="H107" s="104"/>
      <c r="I107" s="104"/>
      <c r="J107" s="104"/>
      <c r="K107" s="104"/>
      <c r="L107" s="104"/>
      <c r="M107" s="306"/>
      <c r="N107" s="306"/>
      <c r="O107" s="306"/>
      <c r="P107" s="306"/>
      <c r="Q107" s="306"/>
      <c r="R107" s="306"/>
      <c r="S107" s="306"/>
      <c r="T107" s="306"/>
      <c r="U107" s="306"/>
      <c r="V107" s="306"/>
      <c r="W107" s="306"/>
      <c r="X107" s="306"/>
      <c r="Y107" s="306"/>
      <c r="Z107" s="306"/>
      <c r="AA107" s="306"/>
      <c r="AB107" s="306"/>
      <c r="AC107" s="306"/>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15</v>
      </c>
      <c r="G108" s="327"/>
      <c r="H108" s="104"/>
      <c r="I108" s="104"/>
      <c r="J108" s="104"/>
      <c r="K108" s="104"/>
      <c r="L108" s="104"/>
      <c r="M108" s="306"/>
      <c r="N108" s="306"/>
      <c r="O108" s="306"/>
      <c r="P108" s="306"/>
      <c r="Q108" s="306"/>
      <c r="R108" s="306"/>
      <c r="S108" s="306"/>
      <c r="T108" s="306"/>
      <c r="U108" s="306"/>
      <c r="V108" s="306"/>
      <c r="W108" s="306"/>
      <c r="X108" s="306"/>
      <c r="Y108" s="306"/>
      <c r="Z108" s="306"/>
      <c r="AA108" s="306"/>
      <c r="AB108" s="306"/>
      <c r="AC108" s="306"/>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15</v>
      </c>
      <c r="G109" s="327"/>
      <c r="H109" s="104"/>
      <c r="I109" s="104"/>
      <c r="J109" s="104"/>
      <c r="K109" s="104"/>
      <c r="L109" s="104"/>
      <c r="M109" s="306"/>
      <c r="N109" s="306"/>
      <c r="O109" s="306"/>
      <c r="P109" s="306"/>
      <c r="Q109" s="306"/>
      <c r="R109" s="306"/>
      <c r="S109" s="306"/>
      <c r="T109" s="306"/>
      <c r="U109" s="306"/>
      <c r="V109" s="306"/>
      <c r="W109" s="306"/>
      <c r="X109" s="306"/>
      <c r="Y109" s="306"/>
      <c r="Z109" s="306"/>
      <c r="AA109" s="306"/>
      <c r="AB109" s="306"/>
      <c r="AC109" s="306"/>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15</v>
      </c>
      <c r="G110" s="327"/>
      <c r="H110" s="104"/>
      <c r="I110" s="104"/>
      <c r="J110" s="104"/>
      <c r="K110" s="104"/>
      <c r="L110" s="104"/>
      <c r="M110" s="306"/>
      <c r="N110" s="306"/>
      <c r="O110" s="306"/>
      <c r="P110" s="306"/>
      <c r="Q110" s="306"/>
      <c r="R110" s="306"/>
      <c r="S110" s="306"/>
      <c r="T110" s="306"/>
      <c r="U110" s="306"/>
      <c r="V110" s="306"/>
      <c r="W110" s="306"/>
      <c r="X110" s="306"/>
      <c r="Y110" s="306"/>
      <c r="Z110" s="306"/>
      <c r="AA110" s="306"/>
      <c r="AB110" s="306"/>
      <c r="AC110" s="306"/>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15</v>
      </c>
      <c r="G111" s="327"/>
      <c r="H111" s="104"/>
      <c r="I111" s="104"/>
      <c r="J111" s="104"/>
      <c r="K111" s="104"/>
      <c r="L111" s="104"/>
      <c r="M111" s="306"/>
      <c r="N111" s="306"/>
      <c r="O111" s="306"/>
      <c r="P111" s="306"/>
      <c r="Q111" s="306"/>
      <c r="R111" s="306"/>
      <c r="S111" s="306"/>
      <c r="T111" s="306"/>
      <c r="U111" s="306"/>
      <c r="V111" s="306"/>
      <c r="W111" s="306"/>
      <c r="X111" s="306"/>
      <c r="Y111" s="306"/>
      <c r="Z111" s="306"/>
      <c r="AA111" s="306"/>
      <c r="AB111" s="306"/>
      <c r="AC111" s="306"/>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15</v>
      </c>
      <c r="G112" s="327"/>
      <c r="H112" s="104"/>
      <c r="I112" s="104"/>
      <c r="J112" s="104"/>
      <c r="K112" s="104"/>
      <c r="L112" s="104"/>
      <c r="M112" s="306"/>
      <c r="N112" s="306"/>
      <c r="O112" s="306"/>
      <c r="P112" s="306"/>
      <c r="Q112" s="306"/>
      <c r="R112" s="306"/>
      <c r="S112" s="306"/>
      <c r="T112" s="306"/>
      <c r="U112" s="306"/>
      <c r="V112" s="306"/>
      <c r="W112" s="306"/>
      <c r="X112" s="306"/>
      <c r="Y112" s="306"/>
      <c r="Z112" s="306"/>
      <c r="AA112" s="306"/>
      <c r="AB112" s="306"/>
      <c r="AC112" s="306"/>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15</v>
      </c>
      <c r="G113" s="327"/>
      <c r="H113" s="104"/>
      <c r="I113" s="104"/>
      <c r="J113" s="104"/>
      <c r="K113" s="104"/>
      <c r="L113" s="104"/>
      <c r="M113" s="306"/>
      <c r="N113" s="306"/>
      <c r="O113" s="306"/>
      <c r="P113" s="306"/>
      <c r="Q113" s="306"/>
      <c r="R113" s="306"/>
      <c r="S113" s="306"/>
      <c r="T113" s="306"/>
      <c r="U113" s="306"/>
      <c r="V113" s="306"/>
      <c r="W113" s="306"/>
      <c r="X113" s="306"/>
      <c r="Y113" s="306"/>
      <c r="Z113" s="306"/>
      <c r="AA113" s="306"/>
      <c r="AB113" s="306"/>
      <c r="AC113" s="306"/>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15</v>
      </c>
      <c r="G114" s="327"/>
      <c r="H114" s="104"/>
      <c r="I114" s="104"/>
      <c r="J114" s="104"/>
      <c r="K114" s="104"/>
      <c r="L114" s="104"/>
      <c r="M114" s="306"/>
      <c r="N114" s="306"/>
      <c r="O114" s="306"/>
      <c r="P114" s="306"/>
      <c r="Q114" s="306"/>
      <c r="R114" s="306"/>
      <c r="S114" s="306"/>
      <c r="T114" s="306"/>
      <c r="U114" s="306"/>
      <c r="V114" s="306"/>
      <c r="W114" s="306"/>
      <c r="X114" s="306"/>
      <c r="Y114" s="306"/>
      <c r="Z114" s="306"/>
      <c r="AA114" s="306"/>
      <c r="AB114" s="306"/>
      <c r="AC114" s="306"/>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15</v>
      </c>
      <c r="G115" s="327"/>
      <c r="H115" s="104"/>
      <c r="I115" s="104"/>
      <c r="J115" s="104"/>
      <c r="K115" s="104"/>
      <c r="L115" s="104"/>
      <c r="M115" s="81"/>
      <c r="N115" s="81"/>
      <c r="O115" s="81"/>
      <c r="P115" s="81"/>
      <c r="Q115" s="81"/>
      <c r="R115" s="81"/>
      <c r="S115" s="81"/>
      <c r="T115" s="81"/>
      <c r="U115" s="81"/>
      <c r="V115" s="81"/>
      <c r="W115" s="81"/>
      <c r="X115" s="81"/>
      <c r="Y115" s="81"/>
      <c r="Z115" s="81"/>
      <c r="AA115" s="81"/>
      <c r="AB115" s="81"/>
      <c r="AC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15</v>
      </c>
      <c r="G116" s="327"/>
      <c r="H116" s="104"/>
      <c r="I116" s="104"/>
      <c r="J116" s="104"/>
      <c r="K116" s="104"/>
      <c r="L116" s="104"/>
      <c r="M116" s="306"/>
      <c r="N116" s="306"/>
      <c r="O116" s="306"/>
      <c r="P116" s="306"/>
      <c r="Q116" s="306"/>
      <c r="R116" s="306"/>
      <c r="S116" s="306"/>
      <c r="T116" s="306"/>
      <c r="U116" s="306"/>
      <c r="V116" s="306"/>
      <c r="W116" s="306"/>
      <c r="X116" s="306"/>
      <c r="Y116" s="306"/>
      <c r="Z116" s="306"/>
      <c r="AA116" s="306"/>
      <c r="AB116" s="306"/>
      <c r="AC116" s="306"/>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15</v>
      </c>
      <c r="G117" s="327"/>
      <c r="H117" s="104"/>
      <c r="I117" s="104"/>
      <c r="J117" s="104"/>
      <c r="K117" s="104"/>
      <c r="L117" s="104"/>
      <c r="M117" s="306"/>
      <c r="N117" s="306"/>
      <c r="O117" s="306"/>
      <c r="P117" s="306"/>
      <c r="Q117" s="306"/>
      <c r="R117" s="306"/>
      <c r="S117" s="306"/>
      <c r="T117" s="306"/>
      <c r="U117" s="306"/>
      <c r="V117" s="306"/>
      <c r="W117" s="306"/>
      <c r="X117" s="306"/>
      <c r="Y117" s="306"/>
      <c r="Z117" s="306"/>
      <c r="AA117" s="306"/>
      <c r="AB117" s="306"/>
      <c r="AC117" s="306"/>
    </row>
  </sheetData>
  <autoFilter ref="B11:L117"/>
  <mergeCells count="23">
    <mergeCell ref="A106:A117"/>
    <mergeCell ref="A12:A20"/>
    <mergeCell ref="A21:A22"/>
    <mergeCell ref="A23:A25"/>
    <mergeCell ref="A26:A38"/>
    <mergeCell ref="A39:A46"/>
    <mergeCell ref="A47:A48"/>
    <mergeCell ref="A49:A53"/>
    <mergeCell ref="A54:A63"/>
    <mergeCell ref="A64:A67"/>
    <mergeCell ref="A68:A81"/>
    <mergeCell ref="A82:A94"/>
    <mergeCell ref="A95:A105"/>
    <mergeCell ref="J4:J10"/>
    <mergeCell ref="K4:K10"/>
    <mergeCell ref="L4:L10"/>
    <mergeCell ref="C3:F3"/>
    <mergeCell ref="B4:B10"/>
    <mergeCell ref="C4:C10"/>
    <mergeCell ref="D4:D10"/>
    <mergeCell ref="G4:G10"/>
    <mergeCell ref="H4:H10"/>
    <mergeCell ref="I4:I10"/>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 operator="equal" id="{00940018-00E9-4A4C-8587-0057008F00AA}">
            <xm:f>"x"</xm:f>
            <x14:dxf>
              <font>
                <color theme="0"/>
              </font>
              <fill>
                <patternFill patternType="solid">
                  <fgColor rgb="FF007891"/>
                  <bgColor rgb="FF007891"/>
                </patternFill>
              </fill>
            </x14:dxf>
          </x14:cfRule>
          <xm:sqref>D12:D117</xm:sqref>
        </x14:conditionalFormatting>
        <x14:conditionalFormatting xmlns:xm="http://schemas.microsoft.com/office/excel/2006/main">
          <x14:cfRule type="cellIs" priority="12" operator="equal" id="{00630040-00C2-4748-AFB7-001500FC00AA}">
            <xm:f>"na"</xm:f>
            <x14:dxf>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A800A1-00AE-4D02-829A-003400EF0052}">
            <xm:f>"na"</xm:f>
            <x14:dxf>
              <font/>
              <fill>
                <patternFill patternType="solid">
                  <fgColor rgb="FFFCE8B2"/>
                  <bgColor rgb="FFFCE8B2"/>
                </patternFill>
              </fill>
            </x14:dxf>
          </x14:cfRule>
          <xm:sqref>F4:F10</xm:sqref>
        </x14:conditionalFormatting>
        <x14:conditionalFormatting xmlns:xm="http://schemas.microsoft.com/office/excel/2006/main">
          <x14:cfRule type="cellIs" priority="9" operator="equal" id="{00280050-004C-4C7D-8616-00D5001A0013}">
            <xm:f>"c"</xm:f>
            <x14:dxf>
              <fill>
                <patternFill patternType="solid">
                  <fgColor rgb="FFB7E1CD"/>
                  <bgColor rgb="FFB7E1CD"/>
                </patternFill>
              </fill>
            </x14:dxf>
          </x14:cfRule>
          <xm:sqref>F11:F117</xm:sqref>
        </x14:conditionalFormatting>
        <x14:conditionalFormatting xmlns:xm="http://schemas.microsoft.com/office/excel/2006/main">
          <x14:cfRule type="cellIs" priority="10" operator="equal" id="{003B00BB-00F6-4191-B0D3-00DE00A800DB}">
            <xm:f>"nc"</xm:f>
            <x14:dxf>
              <fill>
                <patternFill patternType="solid">
                  <fgColor rgb="FFF4C7C3"/>
                  <bgColor rgb="FFF4C7C3"/>
                </patternFill>
              </fill>
            </x14:dxf>
          </x14:cfRule>
          <xm:sqref>F11:F117</xm:sqref>
        </x14:conditionalFormatting>
        <x14:conditionalFormatting xmlns:xm="http://schemas.microsoft.com/office/excel/2006/main">
          <x14:cfRule type="cellIs" priority="11" operator="equal" id="{00E5009F-0012-4593-8C73-00D200D100F3}">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4" operator="equal" id="{009500AC-00BC-4181-8794-001B00D30001}">
            <xm:f>"d"</xm:f>
            <x14:dxf>
              <fill>
                <patternFill patternType="solid">
                  <fgColor rgb="FFFFD966"/>
                  <bgColor rgb="FFFFD966"/>
                </patternFill>
              </fill>
            </x14:dxf>
          </x14:cfRule>
          <xm:sqref>G12:G117</xm:sqref>
        </x14:conditionalFormatting>
        <x14:conditionalFormatting xmlns:xm="http://schemas.microsoft.com/office/excel/2006/main">
          <x14:cfRule type="cellIs" priority="3" operator="equal" id="{00A9007C-0022-42CD-BB3F-00D2008100D6}">
            <xm:f>"NT"</xm:f>
            <x14:dxf>
              <font>
                <color indexed="65"/>
              </font>
              <fill>
                <patternFill patternType="solid">
                  <fgColor rgb="FF757575"/>
                  <bgColor rgb="FF757575"/>
                </patternFill>
              </fill>
            </x14:dxf>
          </x14:cfRule>
          <xm:sqref>O4:S4</xm:sqref>
        </x14:conditionalFormatting>
        <x14:conditionalFormatting xmlns:xm="http://schemas.microsoft.com/office/excel/2006/main">
          <x14:cfRule type="cellIs" priority="5" operator="equal" id="{00440097-008C-4A51-9A34-00D0005A00CA}">
            <xm:f>"C"</xm:f>
            <x14:dxf>
              <fill>
                <patternFill patternType="solid">
                  <fgColor rgb="FFB7E1CD"/>
                  <bgColor rgb="FFB7E1CD"/>
                </patternFill>
              </fill>
            </x14:dxf>
          </x14:cfRule>
          <xm:sqref>O4:S4</xm:sqref>
        </x14:conditionalFormatting>
        <x14:conditionalFormatting xmlns:xm="http://schemas.microsoft.com/office/excel/2006/main">
          <x14:cfRule type="cellIs" priority="6" operator="equal" id="{007E00D5-001E-407C-BCA8-007F006A005D}">
            <xm:f>"NC"</xm:f>
            <x14:dxf>
              <fill>
                <patternFill patternType="solid">
                  <fgColor rgb="FFF4C7C3"/>
                  <bgColor rgb="FFF4C7C3"/>
                </patternFill>
              </fill>
            </x14:dxf>
          </x14:cfRule>
          <xm:sqref>O4:S4</xm:sqref>
        </x14:conditionalFormatting>
        <x14:conditionalFormatting xmlns:xm="http://schemas.microsoft.com/office/excel/2006/main">
          <x14:cfRule type="cellIs" priority="7" operator="equal" id="{00830008-002E-43AD-B617-008200F000F1}">
            <xm:f>"NA"</xm:f>
            <x14:dxf>
              <fill>
                <patternFill patternType="solid">
                  <fgColor rgb="FFFCE8B2"/>
                  <bgColor rgb="FFFCE8B2"/>
                </patternFill>
              </fill>
            </x14:dxf>
          </x14:cfRule>
          <xm:sqref>O4:S4</xm:sqref>
        </x14:conditionalFormatting>
        <x14:conditionalFormatting xmlns:xm="http://schemas.microsoft.com/office/excel/2006/main">
          <x14:cfRule type="cellIs" priority="8" operator="equal" id="{00C70025-0053-4BFC-A385-00D700DA00AF}">
            <xm:f>"NT"</xm:f>
            <x14:dxf>
              <font/>
              <fill>
                <patternFill patternType="solid">
                  <fgColor indexed="65"/>
                  <bgColor indexed="65"/>
                </patternFill>
              </fill>
            </x14:dxf>
          </x14:cfRule>
          <xm:sqref>O4:S4</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DF0043-00BA-4482-902E-002300F600AE}" type="list" allowBlank="1" errorStyle="stop" imeMode="noControl" operator="between" showDropDown="0" showErrorMessage="1" showInputMessage="0">
          <x14:formula1>
            <xm:f>"nt,na,c"</xm:f>
          </x14:formula1>
          <xm:sqref>F54:F55</xm:sqref>
        </x14:dataValidation>
        <x14:dataValidation xr:uid="{00D2001F-00A4-4DE1-AB01-00CF00C20024}" type="list" allowBlank="1" errorStyle="stop" imeMode="noControl" operator="between" showDropDown="0" showErrorMessage="1" showInputMessage="0">
          <x14:formula1>
            <xm:f>"nt,na,c,nc"</xm:f>
          </x14:formula1>
          <xm:sqref>F12:F53 F56:F117</xm:sqref>
        </x14:dataValidation>
        <x14:dataValidation xr:uid="{007E00C5-004D-4ACF-924F-004500A10095}" type="list" allowBlank="1" errorStyle="stop" imeMode="noControl" operator="between" showDropDown="0" showErrorMessage="0" showInputMessage="0">
          <x14:formula1>
            <xm:f>"d"</xm:f>
          </x14:formula1>
          <xm:sqref>G12:G117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zoomScale="100" workbookViewId="0">
      <selection activeCell="A1" activeCellId="0" sqref="A1"/>
    </sheetView>
  </sheetViews>
  <sheetFormatPr baseColWidth="10" defaultColWidth="14.44140625" defaultRowHeight="15" customHeight="1"/>
  <sheetData>
    <row r="1" ht="15" customHeight="1">
      <c r="A1" s="146" t="s">
        <v>98</v>
      </c>
      <c r="B1" s="146" t="s">
        <v>99</v>
      </c>
      <c r="C1" s="147" t="str">
        <f>IF(Echantillon!$D13 = "", "", CONCATENATE(Echantillon!$C13, " (", Echantillon!$B13, ")|", Echantillon!$D13))</f>
        <v xml:space="preserve">Page d'accueil (P01)|https://elections.larochelle.fr/</v>
      </c>
      <c r="D1" s="147" t="str">
        <f>IF(Echantillon!$D14 = "", "", CONCATENATE(Echantillon!$C14, " (", Echantillon!$B14, ")|", Echantillon!$D14))</f>
        <v xml:space="preserve">Page résultats (3 onglets) (P02)|https://elections.larochelle.fr/resultats-2024-europeennes</v>
      </c>
      <c r="E1" s="147" t="str">
        <f>IF(Echantillon!$D15 = "", "", CONCATENATE(Echantillon!$C15, " (", Echantillon!$B15, ")|", Echantillon!$D15))</f>
        <v xml:space="preserve">Mentions légales (P03)|https://elections.larochelle.fr/mentions-legales</v>
      </c>
      <c r="F1" s="147" t="str">
        <f>IF(Echantillon!$D16 = "", "", CONCATENATE(Echantillon!$C16, " (", Echantillon!$B16, ")|", Echantillon!$D16))</f>
        <v xml:space="preserve">Page accessibilité (P04)|https://accessibilite.larochelle.fr/la-rochelle-elections/#conformity</v>
      </c>
      <c r="G1" s="147" t="str">
        <f>IF(Echantillon!$D17 = "", "", CONCATENATE(Echantillon!$C17, " (", Echantillon!$B17, ")|", Echantillon!$D17))</f>
        <v/>
      </c>
      <c r="H1" s="147" t="str">
        <f>IF(Echantillon!$D18 = "", "", CONCATENATE(Echantillon!$C18, " (", Echantillon!$B18,")|", Echantillon!$D18))</f>
        <v/>
      </c>
      <c r="I1" s="147" t="str">
        <f>IF(Echantillon!$D19 = "", "", CONCATENATE(Echantillon!$C19, " (", Echantillon!$B19, ")|", Echantillon!$D19))</f>
        <v/>
      </c>
      <c r="J1" s="147" t="str">
        <f>IF(Echantillon!$D20 = "", "", CONCATENATE(Echantillon!$C20, " (", Echantillon!$B20, ")|", Echantillon!$D20))</f>
        <v/>
      </c>
      <c r="K1" s="147" t="str">
        <f>IF(Echantillon!$D21 = "", "", CONCATENATE(Echantillon!$C21, " (", Echantillon!$B21, ")|", Echantillon!$D21))</f>
        <v/>
      </c>
      <c r="L1" s="147" t="str">
        <f>IF(Echantillon!$D22 = "", "", CONCATENATE(Echantillon!$B22, " - ", Echantillon!$C22, "|", Echantillon!$D22))</f>
        <v/>
      </c>
      <c r="M1" s="147" t="str">
        <f>IF(Echantillon!$D23 = "", "", CONCATENATE(Echantillon!$B23, " - ", Echantillon!$C23, "|", Echantillon!$D23))</f>
        <v/>
      </c>
      <c r="N1" s="147" t="str">
        <f>IF(Echantillon!$D24 = "", "", CONCATENATE(Echantillon!$B24, " - ", Echantillon!$C24, "|", Echantillon!$D24))</f>
        <v/>
      </c>
      <c r="O1" s="147" t="str">
        <f>IF(Echantillon!$D25 = "", "", CONCATENATE(Echantillon!$B25, " - ", Echantillon!$C25, "|", Echantillon!$D25))</f>
        <v/>
      </c>
      <c r="P1" s="147" t="str">
        <f>IF(Echantillon!$D26 = "", "", CONCATENATE(Echantillon!$B26, " - ", Echantillon!$C26, "|", Echantillon!$D26))</f>
        <v/>
      </c>
      <c r="Q1" s="147" t="str">
        <f>IF(Echantillon!$D27 = "", "", CONCATENATE(Echantillon!$B27, " - ", Echantillon!$C27, "|", Echantillon!$D27))</f>
        <v/>
      </c>
      <c r="R1" s="147" t="str">
        <f>IF(Echantillon!$D28 = "", "", CONCATENATE(Echantillon!$B28, " - ", Echantillon!$C28, "|", Echantillon!$D28))</f>
        <v/>
      </c>
      <c r="S1" s="147" t="str">
        <f>IF(Echantillon!$D29 = "", "", CONCATENATE(Echantillon!$B29, " - ", Echantillon!$C29, "|", Echantillon!$D29))</f>
        <v/>
      </c>
      <c r="T1" s="147" t="str">
        <f>IF(Echantillon!$D30 = "", "", CONCATENATE(Echantillon!$B30, " - ", Echantillon!$C30, "|", Echantillon!$D30))</f>
        <v/>
      </c>
      <c r="U1" s="147" t="str">
        <f>IF(Echantillon!$D31 = "", "", CONCATENATE(Echantillon!$B31, " - ", Echantillon!$C31, "|", Echantillon!$D31))</f>
        <v/>
      </c>
      <c r="V1" s="147" t="str">
        <f>IF(Echantillon!$D32 = "", "", CONCATENATE(Echantillon!$B32, " - ", Echantillon!$C32, "|", Echantillon!$D32))</f>
        <v/>
      </c>
      <c r="W1" s="147" t="str">
        <f>IF(Echantillon!$D33 = "", "", CONCATENATE(Echantillon!$B33, " - ", Echantillon!$C33, "|", Echantillon!$D33))</f>
        <v/>
      </c>
      <c r="X1" s="147" t="str">
        <f>IF(Echantillon!$D34 = "", "", CONCATENATE(Echantillon!$B34, " - ", Echantillon!$C34, "|", Echantillon!$D34))</f>
        <v/>
      </c>
      <c r="Y1" s="147" t="str">
        <f>IF(Echantillon!$D35 = "", "", CONCATENATE(Echantillon!$B35, " - ", Echantillon!$C35, "|", Echantillon!$D35))</f>
        <v/>
      </c>
      <c r="Z1" s="147" t="str">
        <f>IF(Echantillon!$D36 = "", "", CONCATENATE(Echantillon!$B36, " - ", Echantillon!$C36, "|", Echantillon!$D36))</f>
        <v/>
      </c>
      <c r="AA1" s="147" t="str">
        <f>IF(Echantillon!$D37 = "", "", CONCATENATE(Echantillon!$B37, " - ", Echantillon!$C37, "|", Echantillon!$D37))</f>
        <v/>
      </c>
    </row>
    <row r="2" ht="15" customHeight="1">
      <c r="A2" s="148" t="s">
        <v>100</v>
      </c>
      <c r="B2" s="148" t="s">
        <v>100</v>
      </c>
      <c r="C2" s="146" t="str">
        <f>IF('P01'!$F12 = "nt", "", 'P01'!$F12)</f>
        <v>na</v>
      </c>
      <c r="D2" s="146" t="str">
        <f>IF('P02'!$F12 = "nt", "", 'P02'!$F12)</f>
        <v>na</v>
      </c>
      <c r="E2" s="146" t="str">
        <f>IF('P03'!$F12 = "nt", "", 'P03'!$F12)</f>
        <v>na</v>
      </c>
      <c r="F2" s="146" t="str">
        <f>IF('P04'!$F12 = "nt", "", 'P04'!$F12)</f>
        <v>na</v>
      </c>
      <c r="G2" s="146" t="str">
        <f>IF('P05'!$F12 = "nt", "", 'P05'!$F12)</f>
        <v/>
      </c>
      <c r="H2" s="146" t="str">
        <f>IF('P06'!$F12 = "nt", "", 'P06'!$F12)</f>
        <v/>
      </c>
      <c r="I2" s="146" t="str">
        <f>IF('P07'!$F12 = "nt", "", 'P07'!$F12)</f>
        <v/>
      </c>
      <c r="J2" s="146" t="str">
        <f>IF('P08'!$F12 = "nt", "", 'P08'!$F12)</f>
        <v/>
      </c>
      <c r="K2" s="146" t="str">
        <f>IF('P09'!$F12 = "nt", "", 'P09'!$F12)</f>
        <v/>
      </c>
      <c r="L2" s="146" t="str">
        <f>IF('P10'!$F12 = "nt", "", 'P10'!$F12)</f>
        <v/>
      </c>
      <c r="M2" s="146" t="str">
        <f>IF('P11'!$F12 = "nt", "", 'P11'!$F12)</f>
        <v/>
      </c>
      <c r="N2" s="146" t="str">
        <f>IF('P12'!$F12 = "nt", "", 'P12'!$F12)</f>
        <v/>
      </c>
      <c r="O2" s="146" t="str">
        <f>IF('P13'!$F12 = "nt", "", 'P13'!$F12)</f>
        <v/>
      </c>
      <c r="P2" s="146" t="str">
        <f>IF('P14'!$F12 = "nt", "", 'P14'!$F12)</f>
        <v/>
      </c>
      <c r="Q2" s="146" t="str">
        <f>IF('P15'!$F12 = "nt", "", 'P15'!$F12)</f>
        <v/>
      </c>
      <c r="R2" s="146" t="str">
        <f>IF('P16'!$F12 = "nt", "", 'P16'!$F12)</f>
        <v/>
      </c>
      <c r="S2" s="146" t="str">
        <f>IF('P17'!$F12 = "nt", "", 'P17'!$F12)</f>
        <v/>
      </c>
      <c r="T2" s="146" t="str">
        <f>IF('P18'!$F12 = "nt", "", 'P18'!$F12)</f>
        <v/>
      </c>
      <c r="U2" s="146" t="str">
        <f>IF('P19'!$F12 = "nt", "", 'P19'!$F12)</f>
        <v/>
      </c>
      <c r="V2" s="146" t="str">
        <f>IF('P20'!$F12 = "nt", "", 'P20'!$F12)</f>
        <v/>
      </c>
      <c r="W2" s="146" t="str">
        <f>IF('P21'!$F12 = "nt", "", 'P21'!$F12)</f>
        <v/>
      </c>
      <c r="X2" s="146" t="str">
        <f>IF('P22'!$F12 = "nt", "", 'P22'!$F12)</f>
        <v/>
      </c>
      <c r="Y2" s="146" t="str">
        <f>IF('P23'!$F12 = "nt", "", 'P23'!$F12)</f>
        <v/>
      </c>
      <c r="Z2" s="146" t="str">
        <f>IF('P24'!$F12 = "nt", "", 'P24'!$F12)</f>
        <v/>
      </c>
      <c r="AA2" s="146" t="str">
        <f>IF('P25'!$F12 = "nt", "", 'P25'!$F12)</f>
        <v/>
      </c>
    </row>
    <row r="3" ht="15" customHeight="1">
      <c r="A3" s="148" t="s">
        <v>100</v>
      </c>
      <c r="B3" s="148" t="s">
        <v>101</v>
      </c>
      <c r="C3" s="146" t="str">
        <f>IF('P01'!$F13="nt","",'P01'!$F13)</f>
        <v>na</v>
      </c>
      <c r="D3" s="146" t="str">
        <f>IF('P02'!$F13="nt","",'P02'!$F13)</f>
        <v>na</v>
      </c>
      <c r="E3" s="146" t="str">
        <f>IF('P03'!$F13="nt","",'P03'!$F13)</f>
        <v>na</v>
      </c>
      <c r="F3" s="146" t="str">
        <f>IF('P04'!$F13="nt","",'P04'!$F13)</f>
        <v>c</v>
      </c>
      <c r="G3" s="146" t="str">
        <f>IF('P05'!$F13="nt","",'P05'!$F13)</f>
        <v/>
      </c>
      <c r="H3" s="146" t="str">
        <f>IF('P06'!$F13="nt","",'P06'!$F13)</f>
        <v/>
      </c>
      <c r="I3" s="146" t="str">
        <f>IF('P07'!$F13="nt","",'P07'!$F13)</f>
        <v/>
      </c>
      <c r="J3" s="146" t="str">
        <f>IF('P08'!$F13="nt","",'P08'!$F13)</f>
        <v/>
      </c>
      <c r="K3" s="146" t="str">
        <f>IF('P09'!$F13="nt","",'P09'!$F13)</f>
        <v/>
      </c>
      <c r="L3" s="146" t="str">
        <f>IF('P10'!$F13="nt","",'P10'!$F13)</f>
        <v/>
      </c>
      <c r="M3" s="146" t="str">
        <f>IF('P11'!$F13="nt","",'P11'!$F13)</f>
        <v/>
      </c>
      <c r="N3" s="146" t="str">
        <f>IF('P12'!$F13="nt","",'P12'!$F13)</f>
        <v/>
      </c>
      <c r="O3" s="146" t="str">
        <f>IF('P13'!$F13="nt","",'P13'!$F13)</f>
        <v/>
      </c>
      <c r="P3" s="146" t="str">
        <f>IF('P14'!$F13="nt","",'P14'!$F13)</f>
        <v/>
      </c>
      <c r="Q3" s="146" t="str">
        <f>IF('P15'!$F13="nt","",'P15'!$F13)</f>
        <v/>
      </c>
      <c r="R3" s="146" t="str">
        <f>IF('P16'!$F13="nt","",'P16'!$F13)</f>
        <v/>
      </c>
      <c r="S3" s="146" t="str">
        <f>IF('P17'!$F13="nt","",'P17'!$F13)</f>
        <v/>
      </c>
      <c r="T3" s="146" t="str">
        <f>IF('P18'!$F13="nt","",'P18'!$F13)</f>
        <v/>
      </c>
      <c r="U3" s="146" t="str">
        <f>IF('P19'!$F13="nt","",'P19'!$F13)</f>
        <v/>
      </c>
      <c r="V3" s="146" t="str">
        <f>IF('P20'!$F13="nt","",'P20'!$F13)</f>
        <v/>
      </c>
      <c r="W3" s="146" t="str">
        <f>IF('P21'!$F13="nt","",'P21'!$F13)</f>
        <v/>
      </c>
      <c r="X3" s="146" t="str">
        <f>IF('P22'!$F13="nt","",'P22'!$F13)</f>
        <v/>
      </c>
      <c r="Y3" s="146" t="str">
        <f>IF('P23'!$F13="nt","",'P23'!$F13)</f>
        <v/>
      </c>
      <c r="Z3" s="146" t="str">
        <f>IF('P24'!$F13="nt","",'P24'!$F13)</f>
        <v/>
      </c>
      <c r="AA3" s="146" t="str">
        <f>IF('P25'!$F13="nt","",'P25'!$F13)</f>
        <v/>
      </c>
    </row>
    <row r="4" ht="15" customHeight="1">
      <c r="A4" s="148" t="s">
        <v>100</v>
      </c>
      <c r="B4" s="148" t="s">
        <v>102</v>
      </c>
      <c r="C4" s="146" t="str">
        <f>IF('P01'!$F14="nt","",'P01'!$F14)</f>
        <v>na</v>
      </c>
      <c r="D4" s="146" t="str">
        <f>IF('P02'!$F14="nt","",'P02'!$F14)</f>
        <v>na</v>
      </c>
      <c r="E4" s="146" t="str">
        <f>IF('P03'!$F14="nt","",'P03'!$F14)</f>
        <v>na</v>
      </c>
      <c r="F4" s="146" t="str">
        <f>IF('P04'!$F14="nt","",'P04'!$F14)</f>
        <v>na</v>
      </c>
      <c r="G4" s="146" t="str">
        <f>IF('P05'!$F14="nt","",'P05'!$F14)</f>
        <v/>
      </c>
      <c r="H4" s="146" t="str">
        <f>IF('P06'!$F14="nt","",'P06'!$F14)</f>
        <v/>
      </c>
      <c r="I4" s="146" t="str">
        <f>IF('P07'!$F14="nt","",'P07'!$F14)</f>
        <v/>
      </c>
      <c r="J4" s="146" t="str">
        <f>IF('P08'!$F14="nt","",'P08'!$F14)</f>
        <v/>
      </c>
      <c r="K4" s="146" t="str">
        <f>IF('P09'!$F14="nt","",'P09'!$F14)</f>
        <v/>
      </c>
      <c r="L4" s="146" t="str">
        <f>IF('P10'!$F14="nt","",'P10'!$F14)</f>
        <v/>
      </c>
      <c r="M4" s="146" t="str">
        <f>IF('P11'!$F14="nt","",'P11'!$F14)</f>
        <v/>
      </c>
      <c r="N4" s="146" t="str">
        <f>IF('P12'!$F14="nt","",'P12'!$F14)</f>
        <v/>
      </c>
      <c r="O4" s="146" t="str">
        <f>IF('P13'!$F14="nt","",'P13'!$F14)</f>
        <v/>
      </c>
      <c r="P4" s="146" t="str">
        <f>IF('P14'!$F14="nt","",'P14'!$F14)</f>
        <v/>
      </c>
      <c r="Q4" s="146" t="str">
        <f>IF('P15'!$F14="nt","",'P15'!$F14)</f>
        <v/>
      </c>
      <c r="R4" s="146" t="str">
        <f>IF('P16'!$F14="nt","",'P16'!$F14)</f>
        <v/>
      </c>
      <c r="S4" s="146" t="str">
        <f>IF('P17'!$F14="nt","",'P17'!$F14)</f>
        <v/>
      </c>
      <c r="T4" s="146" t="str">
        <f>IF('P18'!$F14="nt","",'P18'!$F14)</f>
        <v/>
      </c>
      <c r="U4" s="146" t="str">
        <f>IF('P19'!$F14="nt","",'P19'!$F14)</f>
        <v/>
      </c>
      <c r="V4" s="146" t="str">
        <f>IF('P20'!$F14="nt","",'P20'!$F14)</f>
        <v/>
      </c>
      <c r="W4" s="146" t="str">
        <f>IF('P21'!$F14="nt","",'P21'!$F14)</f>
        <v/>
      </c>
      <c r="X4" s="146" t="str">
        <f>IF('P22'!$F14="nt","",'P22'!$F14)</f>
        <v/>
      </c>
      <c r="Y4" s="146" t="str">
        <f>IF('P23'!$F14="nt","",'P23'!$F14)</f>
        <v/>
      </c>
      <c r="Z4" s="146" t="str">
        <f>IF('P24'!$F14="nt","",'P24'!$F14)</f>
        <v/>
      </c>
      <c r="AA4" s="146" t="str">
        <f>IF('P25'!$F14="nt","",'P25'!$F14)</f>
        <v/>
      </c>
    </row>
    <row r="5" ht="15" customHeight="1">
      <c r="A5" s="148" t="s">
        <v>100</v>
      </c>
      <c r="B5" s="148" t="s">
        <v>103</v>
      </c>
      <c r="C5" s="146" t="str">
        <f>IF('P01'!$F15="nt","",'P01'!$F15)</f>
        <v>na</v>
      </c>
      <c r="D5" s="146" t="str">
        <f>IF('P02'!$F15="nt","",'P02'!$F15)</f>
        <v>na</v>
      </c>
      <c r="E5" s="146" t="str">
        <f>IF('P03'!$F15="nt","",'P03'!$F15)</f>
        <v>na</v>
      </c>
      <c r="F5" s="146" t="str">
        <f>IF('P04'!$F15="nt","",'P04'!$F15)</f>
        <v>na</v>
      </c>
      <c r="G5" s="146" t="str">
        <f>IF('P05'!$F15="nt","",'P05'!$F15)</f>
        <v/>
      </c>
      <c r="H5" s="146" t="str">
        <f>IF('P06'!$F15="nt","",'P06'!$F15)</f>
        <v/>
      </c>
      <c r="I5" s="146" t="str">
        <f>IF('P07'!$F15="nt","",'P07'!$F15)</f>
        <v/>
      </c>
      <c r="J5" s="146" t="str">
        <f>IF('P08'!$F15="nt","",'P08'!$F15)</f>
        <v/>
      </c>
      <c r="K5" s="146" t="str">
        <f>IF('P09'!$F15="nt","",'P09'!$F15)</f>
        <v/>
      </c>
      <c r="L5" s="146" t="str">
        <f>IF('P10'!$F15="nt","",'P10'!$F15)</f>
        <v/>
      </c>
      <c r="M5" s="146" t="str">
        <f>IF('P11'!$F15="nt","",'P11'!$F15)</f>
        <v/>
      </c>
      <c r="N5" s="146" t="str">
        <f>IF('P12'!$F15="nt","",'P12'!$F15)</f>
        <v/>
      </c>
      <c r="O5" s="146" t="str">
        <f>IF('P13'!$F15="nt","",'P13'!$F15)</f>
        <v/>
      </c>
      <c r="P5" s="146" t="str">
        <f>IF('P14'!$F15="nt","",'P14'!$F15)</f>
        <v/>
      </c>
      <c r="Q5" s="146" t="str">
        <f>IF('P15'!$F15="nt","",'P15'!$F15)</f>
        <v/>
      </c>
      <c r="R5" s="146" t="str">
        <f>IF('P16'!$F15="nt","",'P16'!$F15)</f>
        <v/>
      </c>
      <c r="S5" s="146" t="str">
        <f>IF('P17'!$F15="nt","",'P17'!$F15)</f>
        <v/>
      </c>
      <c r="T5" s="146" t="str">
        <f>IF('P18'!$F15="nt","",'P18'!$F15)</f>
        <v/>
      </c>
      <c r="U5" s="146" t="str">
        <f>IF('P19'!$F15="nt","",'P19'!$F15)</f>
        <v/>
      </c>
      <c r="V5" s="146" t="str">
        <f>IF('P20'!$F15="nt","",'P20'!$F15)</f>
        <v/>
      </c>
      <c r="W5" s="146" t="str">
        <f>IF('P21'!$F15="nt","",'P21'!$F15)</f>
        <v/>
      </c>
      <c r="X5" s="146" t="str">
        <f>IF('P22'!$F15="nt","",'P22'!$F15)</f>
        <v/>
      </c>
      <c r="Y5" s="146" t="str">
        <f>IF('P23'!$F15="nt","",'P23'!$F15)</f>
        <v/>
      </c>
      <c r="Z5" s="146" t="str">
        <f>IF('P24'!$F15="nt","",'P24'!$F15)</f>
        <v/>
      </c>
      <c r="AA5" s="146" t="str">
        <f>IF('P25'!$F15="nt","",'P25'!$F15)</f>
        <v/>
      </c>
    </row>
    <row r="6" ht="15" customHeight="1">
      <c r="A6" s="148" t="s">
        <v>100</v>
      </c>
      <c r="B6" s="148" t="s">
        <v>104</v>
      </c>
      <c r="C6" s="146" t="str">
        <f>IF('P01'!$F16="nt","",'P01'!$F16)</f>
        <v>na</v>
      </c>
      <c r="D6" s="146" t="str">
        <f>IF('P02'!$F16="nt","",'P02'!$F16)</f>
        <v>na</v>
      </c>
      <c r="E6" s="146" t="str">
        <f>IF('P03'!$F16="nt","",'P03'!$F16)</f>
        <v>na</v>
      </c>
      <c r="F6" s="146" t="str">
        <f>IF('P04'!$F16="nt","",'P04'!$F16)</f>
        <v>na</v>
      </c>
      <c r="G6" s="146" t="str">
        <f>IF('P05'!$F16="nt","",'P05'!$F16)</f>
        <v/>
      </c>
      <c r="H6" s="146" t="str">
        <f>IF('P06'!$F16="nt","",'P06'!$F16)</f>
        <v/>
      </c>
      <c r="I6" s="146" t="str">
        <f>IF('P07'!$F16="nt","",'P07'!$F16)</f>
        <v/>
      </c>
      <c r="J6" s="146" t="str">
        <f>IF('P08'!$F16="nt","",'P08'!$F16)</f>
        <v/>
      </c>
      <c r="K6" s="146" t="str">
        <f>IF('P09'!$F16="nt","",'P09'!$F16)</f>
        <v/>
      </c>
      <c r="L6" s="146" t="str">
        <f>IF('P10'!$F16="nt","",'P10'!$F16)</f>
        <v/>
      </c>
      <c r="M6" s="146" t="str">
        <f>IF('P11'!$F16="nt","",'P11'!$F16)</f>
        <v/>
      </c>
      <c r="N6" s="146" t="str">
        <f>IF('P12'!$F16="nt","",'P12'!$F16)</f>
        <v/>
      </c>
      <c r="O6" s="146" t="str">
        <f>IF('P13'!$F16="nt","",'P13'!$F16)</f>
        <v/>
      </c>
      <c r="P6" s="146" t="str">
        <f>IF('P14'!$F16="nt","",'P14'!$F16)</f>
        <v/>
      </c>
      <c r="Q6" s="146" t="str">
        <f>IF('P15'!$F16="nt","",'P15'!$F16)</f>
        <v/>
      </c>
      <c r="R6" s="146" t="str">
        <f>IF('P16'!$F16="nt","",'P16'!$F16)</f>
        <v/>
      </c>
      <c r="S6" s="146" t="str">
        <f>IF('P17'!$F16="nt","",'P17'!$F16)</f>
        <v/>
      </c>
      <c r="T6" s="146" t="str">
        <f>IF('P18'!$F16="nt","",'P18'!$F16)</f>
        <v/>
      </c>
      <c r="U6" s="146" t="str">
        <f>IF('P19'!$F16="nt","",'P19'!$F16)</f>
        <v/>
      </c>
      <c r="V6" s="146" t="str">
        <f>IF('P20'!$F16="nt","",'P20'!$F16)</f>
        <v/>
      </c>
      <c r="W6" s="146" t="str">
        <f>IF('P21'!$F16="nt","",'P21'!$F16)</f>
        <v/>
      </c>
      <c r="X6" s="146" t="str">
        <f>IF('P22'!$F16="nt","",'P22'!$F16)</f>
        <v/>
      </c>
      <c r="Y6" s="146" t="str">
        <f>IF('P23'!$F16="nt","",'P23'!$F16)</f>
        <v/>
      </c>
      <c r="Z6" s="146" t="str">
        <f>IF('P24'!$F16="nt","",'P24'!$F16)</f>
        <v/>
      </c>
      <c r="AA6" s="146" t="str">
        <f>IF('P25'!$F16="nt","",'P25'!$F16)</f>
        <v/>
      </c>
    </row>
    <row r="7" ht="15" customHeight="1">
      <c r="A7" s="148" t="s">
        <v>100</v>
      </c>
      <c r="B7" s="148" t="s">
        <v>105</v>
      </c>
      <c r="C7" s="146" t="str">
        <f>IF('P01'!$F17="nt","",'P01'!$F17)</f>
        <v>na</v>
      </c>
      <c r="D7" s="146" t="str">
        <f>IF('P02'!$F17="nt","",'P02'!$F17)</f>
        <v>na</v>
      </c>
      <c r="E7" s="146" t="str">
        <f>IF('P03'!$F17="nt","",'P03'!$F17)</f>
        <v>na</v>
      </c>
      <c r="F7" s="146" t="str">
        <f>IF('P04'!$F17="nt","",'P04'!$F17)</f>
        <v>na</v>
      </c>
      <c r="G7" s="146" t="str">
        <f>IF('P05'!$F17="nt","",'P05'!$F17)</f>
        <v/>
      </c>
      <c r="H7" s="146" t="str">
        <f>IF('P06'!$F17="nt","",'P06'!$F17)</f>
        <v/>
      </c>
      <c r="I7" s="146" t="str">
        <f>IF('P07'!$F17="nt","",'P07'!$F17)</f>
        <v/>
      </c>
      <c r="J7" s="146" t="str">
        <f>IF('P08'!$F17="nt","",'P08'!$F17)</f>
        <v/>
      </c>
      <c r="K7" s="146" t="str">
        <f>IF('P09'!$F17="nt","",'P09'!$F17)</f>
        <v/>
      </c>
      <c r="L7" s="146" t="str">
        <f>IF('P10'!$F17="nt","",'P10'!$F17)</f>
        <v/>
      </c>
      <c r="M7" s="146" t="str">
        <f>IF('P11'!$F17="nt","",'P11'!$F17)</f>
        <v/>
      </c>
      <c r="N7" s="146" t="str">
        <f>IF('P12'!$F17="nt","",'P12'!$F17)</f>
        <v/>
      </c>
      <c r="O7" s="146" t="str">
        <f>IF('P13'!$F17="nt","",'P13'!$F17)</f>
        <v/>
      </c>
      <c r="P7" s="146" t="str">
        <f>IF('P14'!$F17="nt","",'P14'!$F17)</f>
        <v/>
      </c>
      <c r="Q7" s="146" t="str">
        <f>IF('P15'!$F17="nt","",'P15'!$F17)</f>
        <v/>
      </c>
      <c r="R7" s="146" t="str">
        <f>IF('P16'!$F17="nt","",'P16'!$F17)</f>
        <v/>
      </c>
      <c r="S7" s="146" t="str">
        <f>IF('P17'!$F17="nt","",'P17'!$F17)</f>
        <v/>
      </c>
      <c r="T7" s="146" t="str">
        <f>IF('P18'!$F17="nt","",'P18'!$F17)</f>
        <v/>
      </c>
      <c r="U7" s="146" t="str">
        <f>IF('P19'!$F17="nt","",'P19'!$F17)</f>
        <v/>
      </c>
      <c r="V7" s="146" t="str">
        <f>IF('P20'!$F17="nt","",'P20'!$F17)</f>
        <v/>
      </c>
      <c r="W7" s="146" t="str">
        <f>IF('P21'!$F17="nt","",'P21'!$F17)</f>
        <v/>
      </c>
      <c r="X7" s="146" t="str">
        <f>IF('P22'!$F17="nt","",'P22'!$F17)</f>
        <v/>
      </c>
      <c r="Y7" s="146" t="str">
        <f>IF('P23'!$F17="nt","",'P23'!$F17)</f>
        <v/>
      </c>
      <c r="Z7" s="146" t="str">
        <f>IF('P24'!$F17="nt","",'P24'!$F17)</f>
        <v/>
      </c>
      <c r="AA7" s="146" t="str">
        <f>IF('P25'!$F17="nt","",'P25'!$F17)</f>
        <v/>
      </c>
    </row>
    <row r="8" ht="15" customHeight="1">
      <c r="A8" s="148" t="s">
        <v>100</v>
      </c>
      <c r="B8" s="148" t="s">
        <v>106</v>
      </c>
      <c r="C8" s="146" t="str">
        <f>IF('P01'!$F18="nt","",'P01'!$F18)</f>
        <v>na</v>
      </c>
      <c r="D8" s="146" t="str">
        <f>IF('P02'!$F18="nt","",'P02'!$F18)</f>
        <v>na</v>
      </c>
      <c r="E8" s="146" t="str">
        <f>IF('P03'!$F18="nt","",'P03'!$F18)</f>
        <v>na</v>
      </c>
      <c r="F8" s="146" t="str">
        <f>IF('P04'!$F18="nt","",'P04'!$F18)</f>
        <v>na</v>
      </c>
      <c r="G8" s="146" t="str">
        <f>IF('P05'!$F18="nt","",'P05'!$F18)</f>
        <v/>
      </c>
      <c r="H8" s="146" t="str">
        <f>IF('P06'!$F18="nt","",'P06'!$F18)</f>
        <v/>
      </c>
      <c r="I8" s="146" t="str">
        <f>IF('P07'!$F18="nt","",'P07'!$F18)</f>
        <v/>
      </c>
      <c r="J8" s="146" t="str">
        <f>IF('P08'!$F18="nt","",'P08'!$F18)</f>
        <v/>
      </c>
      <c r="K8" s="146" t="str">
        <f>IF('P09'!$F18="nt","",'P09'!$F18)</f>
        <v/>
      </c>
      <c r="L8" s="146" t="str">
        <f>IF('P10'!$F18="nt","",'P10'!$F18)</f>
        <v/>
      </c>
      <c r="M8" s="146" t="str">
        <f>IF('P11'!$F18="nt","",'P11'!$F18)</f>
        <v/>
      </c>
      <c r="N8" s="146" t="str">
        <f>IF('P12'!$F18="nt","",'P12'!$F18)</f>
        <v/>
      </c>
      <c r="O8" s="146" t="str">
        <f>IF('P13'!$F18="nt","",'P13'!$F18)</f>
        <v/>
      </c>
      <c r="P8" s="146" t="str">
        <f>IF('P14'!$F18="nt","",'P14'!$F18)</f>
        <v/>
      </c>
      <c r="Q8" s="146" t="str">
        <f>IF('P15'!$F18="nt","",'P15'!$F18)</f>
        <v/>
      </c>
      <c r="R8" s="146" t="str">
        <f>IF('P16'!$F18="nt","",'P16'!$F18)</f>
        <v/>
      </c>
      <c r="S8" s="146" t="str">
        <f>IF('P17'!$F18="nt","",'P17'!$F18)</f>
        <v/>
      </c>
      <c r="T8" s="146" t="str">
        <f>IF('P18'!$F18="nt","",'P18'!$F18)</f>
        <v/>
      </c>
      <c r="U8" s="146" t="str">
        <f>IF('P19'!$F18="nt","",'P19'!$F18)</f>
        <v/>
      </c>
      <c r="V8" s="146" t="str">
        <f>IF('P20'!$F18="nt","",'P20'!$F18)</f>
        <v/>
      </c>
      <c r="W8" s="146" t="str">
        <f>IF('P21'!$F18="nt","",'P21'!$F18)</f>
        <v/>
      </c>
      <c r="X8" s="146" t="str">
        <f>IF('P22'!$F18="nt","",'P22'!$F18)</f>
        <v/>
      </c>
      <c r="Y8" s="146" t="str">
        <f>IF('P23'!$F18="nt","",'P23'!$F18)</f>
        <v/>
      </c>
      <c r="Z8" s="146" t="str">
        <f>IF('P24'!$F18="nt","",'P24'!$F18)</f>
        <v/>
      </c>
      <c r="AA8" s="146" t="str">
        <f>IF('P25'!$F18="nt","",'P25'!$F18)</f>
        <v/>
      </c>
    </row>
    <row r="9" ht="15" customHeight="1">
      <c r="A9" s="148" t="s">
        <v>100</v>
      </c>
      <c r="B9" s="148" t="s">
        <v>107</v>
      </c>
      <c r="C9" s="146" t="str">
        <f>IF('P01'!$F19="nt","",'P01'!$F19)</f>
        <v>na</v>
      </c>
      <c r="D9" s="146" t="str">
        <f>IF('P02'!$F19="nt","",'P02'!$F19)</f>
        <v>na</v>
      </c>
      <c r="E9" s="146" t="str">
        <f>IF('P03'!$F19="nt","",'P03'!$F19)</f>
        <v>na</v>
      </c>
      <c r="F9" s="146" t="str">
        <f>IF('P04'!$F19="nt","",'P04'!$F19)</f>
        <v>na</v>
      </c>
      <c r="G9" s="146" t="str">
        <f>IF('P05'!$F19="nt","",'P05'!$F19)</f>
        <v/>
      </c>
      <c r="H9" s="146" t="str">
        <f>IF('P06'!$F19="nt","",'P06'!$F19)</f>
        <v/>
      </c>
      <c r="I9" s="146" t="str">
        <f>IF('P07'!$F19="nt","",'P07'!$F19)</f>
        <v/>
      </c>
      <c r="J9" s="146" t="str">
        <f>IF('P08'!$F19="nt","",'P08'!$F19)</f>
        <v/>
      </c>
      <c r="K9" s="146" t="str">
        <f>IF('P09'!$F19="nt","",'P09'!$F19)</f>
        <v/>
      </c>
      <c r="L9" s="146" t="str">
        <f>IF('P10'!$F19="nt","",'P10'!$F19)</f>
        <v/>
      </c>
      <c r="M9" s="146" t="str">
        <f>IF('P11'!$F19="nt","",'P11'!$F19)</f>
        <v/>
      </c>
      <c r="N9" s="146" t="str">
        <f>IF('P12'!$F19="nt","",'P12'!$F19)</f>
        <v/>
      </c>
      <c r="O9" s="146" t="str">
        <f>IF('P13'!$F19="nt","",'P13'!$F19)</f>
        <v/>
      </c>
      <c r="P9" s="146" t="str">
        <f>IF('P14'!$F19="nt","",'P14'!$F19)</f>
        <v/>
      </c>
      <c r="Q9" s="146" t="str">
        <f>IF('P15'!$F19="nt","",'P15'!$F19)</f>
        <v/>
      </c>
      <c r="R9" s="146" t="str">
        <f>IF('P16'!$F19="nt","",'P16'!$F19)</f>
        <v/>
      </c>
      <c r="S9" s="146" t="str">
        <f>IF('P17'!$F19="nt","",'P17'!$F19)</f>
        <v/>
      </c>
      <c r="T9" s="146" t="str">
        <f>IF('P18'!$F19="nt","",'P18'!$F19)</f>
        <v/>
      </c>
      <c r="U9" s="146" t="str">
        <f>IF('P19'!$F19="nt","",'P19'!$F19)</f>
        <v/>
      </c>
      <c r="V9" s="146" t="str">
        <f>IF('P20'!$F19="nt","",'P20'!$F19)</f>
        <v/>
      </c>
      <c r="W9" s="146" t="str">
        <f>IF('P21'!$F19="nt","",'P21'!$F19)</f>
        <v/>
      </c>
      <c r="X9" s="146" t="str">
        <f>IF('P22'!$F19="nt","",'P22'!$F19)</f>
        <v/>
      </c>
      <c r="Y9" s="146" t="str">
        <f>IF('P23'!$F19="nt","",'P23'!$F19)</f>
        <v/>
      </c>
      <c r="Z9" s="146" t="str">
        <f>IF('P24'!$F19="nt","",'P24'!$F19)</f>
        <v/>
      </c>
      <c r="AA9" s="146" t="str">
        <f>IF('P25'!$F19="nt","",'P25'!$F19)</f>
        <v/>
      </c>
    </row>
    <row r="10" ht="15" customHeight="1">
      <c r="A10" s="148" t="s">
        <v>100</v>
      </c>
      <c r="B10" s="148" t="s">
        <v>108</v>
      </c>
      <c r="C10" s="146" t="str">
        <f>IF('P01'!$F20="nt","",'P01'!$F20)</f>
        <v>na</v>
      </c>
      <c r="D10" s="146" t="str">
        <f>IF('P02'!$F20="nt","",'P02'!$F20)</f>
        <v>na</v>
      </c>
      <c r="E10" s="146" t="str">
        <f>IF('P03'!$F20="nt","",'P03'!$F20)</f>
        <v>na</v>
      </c>
      <c r="F10" s="146" t="str">
        <f>IF('P04'!$F20="nt","",'P04'!$F20)</f>
        <v>na</v>
      </c>
      <c r="G10" s="146" t="str">
        <f>IF('P05'!$F20="nt","",'P05'!$F20)</f>
        <v/>
      </c>
      <c r="H10" s="146" t="str">
        <f>IF('P06'!$F20="nt","",'P06'!$F20)</f>
        <v/>
      </c>
      <c r="I10" s="146" t="str">
        <f>IF('P07'!$F20="nt","",'P07'!$F20)</f>
        <v/>
      </c>
      <c r="J10" s="146" t="str">
        <f>IF('P08'!$F20="nt","",'P08'!$F20)</f>
        <v/>
      </c>
      <c r="K10" s="146" t="str">
        <f>IF('P09'!$F20="nt","",'P09'!$F20)</f>
        <v/>
      </c>
      <c r="L10" s="146" t="str">
        <f>IF('P10'!$F20="nt","",'P10'!$F20)</f>
        <v/>
      </c>
      <c r="M10" s="146" t="str">
        <f>IF('P11'!$F20="nt","",'P11'!$F20)</f>
        <v/>
      </c>
      <c r="N10" s="146" t="str">
        <f>IF('P12'!$F20="nt","",'P12'!$F20)</f>
        <v/>
      </c>
      <c r="O10" s="146" t="str">
        <f>IF('P13'!$F20="nt","",'P13'!$F20)</f>
        <v/>
      </c>
      <c r="P10" s="146" t="str">
        <f>IF('P14'!$F20="nt","",'P14'!$F20)</f>
        <v/>
      </c>
      <c r="Q10" s="146" t="str">
        <f>IF('P15'!$F20="nt","",'P15'!$F20)</f>
        <v/>
      </c>
      <c r="R10" s="146" t="str">
        <f>IF('P16'!$F20="nt","",'P16'!$F20)</f>
        <v/>
      </c>
      <c r="S10" s="146" t="str">
        <f>IF('P17'!$F20="nt","",'P17'!$F20)</f>
        <v/>
      </c>
      <c r="T10" s="146" t="str">
        <f>IF('P18'!$F20="nt","",'P18'!$F20)</f>
        <v/>
      </c>
      <c r="U10" s="146" t="str">
        <f>IF('P19'!$F20="nt","",'P19'!$F20)</f>
        <v/>
      </c>
      <c r="V10" s="146" t="str">
        <f>IF('P20'!$F20="nt","",'P20'!$F20)</f>
        <v/>
      </c>
      <c r="W10" s="146" t="str">
        <f>IF('P21'!$F20="nt","",'P21'!$F20)</f>
        <v/>
      </c>
      <c r="X10" s="146" t="str">
        <f>IF('P22'!$F20="nt","",'P22'!$F20)</f>
        <v/>
      </c>
      <c r="Y10" s="146" t="str">
        <f>IF('P23'!$F20="nt","",'P23'!$F20)</f>
        <v/>
      </c>
      <c r="Z10" s="146" t="str">
        <f>IF('P24'!$F20="nt","",'P24'!$F20)</f>
        <v/>
      </c>
      <c r="AA10" s="146" t="str">
        <f>IF('P25'!$F20="nt","",'P25'!$F20)</f>
        <v/>
      </c>
    </row>
    <row r="11" ht="15" customHeight="1">
      <c r="A11" s="148" t="s">
        <v>101</v>
      </c>
      <c r="B11" s="148" t="s">
        <v>100</v>
      </c>
      <c r="C11" s="146" t="str">
        <f>IF('P01'!$F21="nt","",'P01'!$F21)</f>
        <v>na</v>
      </c>
      <c r="D11" s="146" t="str">
        <f>IF('P02'!$F21="nt","",'P02'!$F21)</f>
        <v>na</v>
      </c>
      <c r="E11" s="146" t="str">
        <f>IF('P03'!$F21="nt","",'P03'!$F21)</f>
        <v>na</v>
      </c>
      <c r="F11" s="146" t="str">
        <f>IF('P04'!$F21="nt","",'P04'!$F21)</f>
        <v>na</v>
      </c>
      <c r="G11" s="146" t="str">
        <f>IF('P05'!$F21="nt","",'P05'!$F21)</f>
        <v/>
      </c>
      <c r="H11" s="146" t="str">
        <f>IF('P06'!$F21="nt","",'P06'!$F21)</f>
        <v/>
      </c>
      <c r="I11" s="146" t="str">
        <f>IF('P07'!$F21="nt","",'P07'!$F21)</f>
        <v/>
      </c>
      <c r="J11" s="146" t="str">
        <f>IF('P08'!$F21="nt","",'P08'!$F21)</f>
        <v/>
      </c>
      <c r="K11" s="146" t="str">
        <f>IF('P09'!$F21="nt","",'P09'!$F21)</f>
        <v/>
      </c>
      <c r="L11" s="146" t="str">
        <f>IF('P10'!$F21="nt","",'P10'!$F21)</f>
        <v/>
      </c>
      <c r="M11" s="146" t="str">
        <f>IF('P11'!$F21="nt","",'P11'!$F21)</f>
        <v/>
      </c>
      <c r="N11" s="146" t="str">
        <f>IF('P12'!$F21="nt","",'P12'!$F21)</f>
        <v/>
      </c>
      <c r="O11" s="146" t="str">
        <f>IF('P13'!$F21="nt","",'P13'!$F21)</f>
        <v/>
      </c>
      <c r="P11" s="146" t="str">
        <f>IF('P14'!$F21="nt","",'P14'!$F21)</f>
        <v/>
      </c>
      <c r="Q11" s="146" t="str">
        <f>IF('P15'!$F21="nt","",'P15'!$F21)</f>
        <v/>
      </c>
      <c r="R11" s="146" t="str">
        <f>IF('P16'!$F21="nt","",'P16'!$F21)</f>
        <v/>
      </c>
      <c r="S11" s="146" t="str">
        <f>IF('P17'!$F21="nt","",'P17'!$F21)</f>
        <v/>
      </c>
      <c r="T11" s="146" t="str">
        <f>IF('P18'!$F21="nt","",'P18'!$F21)</f>
        <v/>
      </c>
      <c r="U11" s="146" t="str">
        <f>IF('P19'!$F21="nt","",'P19'!$F21)</f>
        <v/>
      </c>
      <c r="V11" s="146" t="str">
        <f>IF('P20'!$F21="nt","",'P20'!$F21)</f>
        <v/>
      </c>
      <c r="W11" s="146" t="str">
        <f>IF('P21'!$F21="nt","",'P21'!$F21)</f>
        <v/>
      </c>
      <c r="X11" s="146" t="str">
        <f>IF('P22'!$F21="nt","",'P22'!$F21)</f>
        <v/>
      </c>
      <c r="Y11" s="146" t="str">
        <f>IF('P23'!$F21="nt","",'P23'!$F21)</f>
        <v/>
      </c>
      <c r="Z11" s="146" t="str">
        <f>IF('P24'!$F21="nt","",'P24'!$F21)</f>
        <v/>
      </c>
      <c r="AA11" s="146" t="str">
        <f>IF('P25'!$F21="nt","",'P25'!$F21)</f>
        <v/>
      </c>
    </row>
    <row r="12" ht="15" customHeight="1">
      <c r="A12" s="148" t="s">
        <v>101</v>
      </c>
      <c r="B12" s="148" t="s">
        <v>101</v>
      </c>
      <c r="C12" s="146" t="str">
        <f>IF('P01'!$F22="nt","",'P01'!$F22)</f>
        <v>na</v>
      </c>
      <c r="D12" s="146" t="str">
        <f>IF('P02'!$F22="nt","",'P02'!$F22)</f>
        <v>na</v>
      </c>
      <c r="E12" s="146" t="str">
        <f>IF('P03'!$F22="nt","",'P03'!$F22)</f>
        <v>na</v>
      </c>
      <c r="F12" s="146" t="str">
        <f>IF('P04'!$F22="nt","",'P04'!$F22)</f>
        <v>na</v>
      </c>
      <c r="G12" s="146" t="str">
        <f>IF('P05'!$F22="nt","",'P05'!$F22)</f>
        <v/>
      </c>
      <c r="H12" s="146" t="str">
        <f>IF('P06'!$F22="nt","",'P06'!$F22)</f>
        <v/>
      </c>
      <c r="I12" s="146" t="str">
        <f>IF('P07'!$F22="nt","",'P07'!$F22)</f>
        <v/>
      </c>
      <c r="J12" s="146" t="str">
        <f>IF('P08'!$F22="nt","",'P08'!$F22)</f>
        <v/>
      </c>
      <c r="K12" s="146" t="str">
        <f>IF('P09'!$F22="nt","",'P09'!$F22)</f>
        <v/>
      </c>
      <c r="L12" s="146" t="str">
        <f>IF('P10'!$F22="nt","",'P10'!$F22)</f>
        <v/>
      </c>
      <c r="M12" s="146" t="str">
        <f>IF('P11'!$F22="nt","",'P11'!$F22)</f>
        <v/>
      </c>
      <c r="N12" s="146" t="str">
        <f>IF('P12'!$F22="nt","",'P12'!$F22)</f>
        <v/>
      </c>
      <c r="O12" s="146" t="str">
        <f>IF('P13'!$F22="nt","",'P13'!$F22)</f>
        <v/>
      </c>
      <c r="P12" s="146" t="str">
        <f>IF('P14'!$F22="nt","",'P14'!$F22)</f>
        <v/>
      </c>
      <c r="Q12" s="146" t="str">
        <f>IF('P15'!$F22="nt","",'P15'!$F22)</f>
        <v/>
      </c>
      <c r="R12" s="146" t="str">
        <f>IF('P16'!$F22="nt","",'P16'!$F22)</f>
        <v/>
      </c>
      <c r="S12" s="146" t="str">
        <f>IF('P17'!$F22="nt","",'P17'!$F22)</f>
        <v/>
      </c>
      <c r="T12" s="146" t="str">
        <f>IF('P18'!$F22="nt","",'P18'!$F22)</f>
        <v/>
      </c>
      <c r="U12" s="146" t="str">
        <f>IF('P19'!$F22="nt","",'P19'!$F22)</f>
        <v/>
      </c>
      <c r="V12" s="146" t="str">
        <f>IF('P20'!$F22="nt","",'P20'!$F22)</f>
        <v/>
      </c>
      <c r="W12" s="146" t="str">
        <f>IF('P21'!$F22="nt","",'P21'!$F22)</f>
        <v/>
      </c>
      <c r="X12" s="146" t="str">
        <f>IF('P22'!$F22="nt","",'P22'!$F22)</f>
        <v/>
      </c>
      <c r="Y12" s="146" t="str">
        <f>IF('P23'!$F22="nt","",'P23'!$F22)</f>
        <v/>
      </c>
      <c r="Z12" s="146" t="str">
        <f>IF('P24'!$F22="nt","",'P24'!$F22)</f>
        <v/>
      </c>
      <c r="AA12" s="146" t="str">
        <f>IF('P25'!$F22="nt","",'P25'!$F22)</f>
        <v/>
      </c>
    </row>
    <row r="13" ht="15" customHeight="1">
      <c r="A13" s="148" t="s">
        <v>102</v>
      </c>
      <c r="B13" s="148" t="s">
        <v>100</v>
      </c>
      <c r="C13" s="146" t="str">
        <f>IF('P01'!$F23="nt","",'P01'!$F23)</f>
        <v>c</v>
      </c>
      <c r="D13" s="146" t="str">
        <f>IF('P02'!$F23="nt","",'P02'!$F23)</f>
        <v>c</v>
      </c>
      <c r="E13" s="146" t="str">
        <f>IF('P03'!$F23="nt","",'P03'!$F23)</f>
        <v>c</v>
      </c>
      <c r="F13" s="146" t="str">
        <f>IF('P04'!$F23="nt","",'P04'!$F23)</f>
        <v>c</v>
      </c>
      <c r="G13" s="146" t="str">
        <f>IF('P05'!$F23="nt","",'P05'!$F23)</f>
        <v/>
      </c>
      <c r="H13" s="146" t="str">
        <f>IF('P06'!$F23="nt","",'P06'!$F23)</f>
        <v/>
      </c>
      <c r="I13" s="146" t="str">
        <f>IF('P07'!$F23="nt","",'P07'!$F23)</f>
        <v/>
      </c>
      <c r="J13" s="146" t="str">
        <f>IF('P08'!$F23="nt","",'P08'!$F23)</f>
        <v/>
      </c>
      <c r="K13" s="146" t="str">
        <f>IF('P09'!$F23="nt","",'P09'!$F23)</f>
        <v/>
      </c>
      <c r="L13" s="146" t="str">
        <f>IF('P10'!$F23="nt","",'P10'!$F23)</f>
        <v/>
      </c>
      <c r="M13" s="146" t="str">
        <f>IF('P11'!$F23="nt","",'P11'!$F23)</f>
        <v/>
      </c>
      <c r="N13" s="146" t="str">
        <f>IF('P12'!$F23="nt","",'P12'!$F23)</f>
        <v/>
      </c>
      <c r="O13" s="146" t="str">
        <f>IF('P13'!$F23="nt","",'P13'!$F23)</f>
        <v/>
      </c>
      <c r="P13" s="146" t="str">
        <f>IF('P14'!$F23="nt","",'P14'!$F23)</f>
        <v/>
      </c>
      <c r="Q13" s="146" t="str">
        <f>IF('P15'!$F23="nt","",'P15'!$F23)</f>
        <v/>
      </c>
      <c r="R13" s="146" t="str">
        <f>IF('P16'!$F23="nt","",'P16'!$F23)</f>
        <v/>
      </c>
      <c r="S13" s="146" t="str">
        <f>IF('P17'!$F23="nt","",'P17'!$F23)</f>
        <v/>
      </c>
      <c r="T13" s="146" t="str">
        <f>IF('P18'!$F23="nt","",'P18'!$F23)</f>
        <v/>
      </c>
      <c r="U13" s="146" t="str">
        <f>IF('P19'!$F23="nt","",'P19'!$F23)</f>
        <v/>
      </c>
      <c r="V13" s="146" t="str">
        <f>IF('P20'!$F23="nt","",'P20'!$F23)</f>
        <v/>
      </c>
      <c r="W13" s="146" t="str">
        <f>IF('P21'!$F23="nt","",'P21'!$F23)</f>
        <v/>
      </c>
      <c r="X13" s="146" t="str">
        <f>IF('P22'!$F23="nt","",'P22'!$F23)</f>
        <v/>
      </c>
      <c r="Y13" s="146" t="str">
        <f>IF('P23'!$F23="nt","",'P23'!$F23)</f>
        <v/>
      </c>
      <c r="Z13" s="146" t="str">
        <f>IF('P24'!$F23="nt","",'P24'!$F23)</f>
        <v/>
      </c>
      <c r="AA13" s="146" t="str">
        <f>IF('P25'!$F23="nt","",'P25'!$F23)</f>
        <v/>
      </c>
    </row>
    <row r="14" ht="15" customHeight="1">
      <c r="A14" s="148" t="s">
        <v>102</v>
      </c>
      <c r="B14" s="148" t="s">
        <v>101</v>
      </c>
      <c r="C14" s="146" t="str">
        <f>IF('P01'!$F24="nt","",'P01'!$F24)</f>
        <v>c</v>
      </c>
      <c r="D14" s="146" t="str">
        <f>IF('P02'!$F24="nt","",'P02'!$F24)</f>
        <v>c</v>
      </c>
      <c r="E14" s="146" t="str">
        <f>IF('P03'!$F24="nt","",'P03'!$F24)</f>
        <v>c</v>
      </c>
      <c r="F14" s="146" t="str">
        <f>IF('P04'!$F24="nt","",'P04'!$F24)</f>
        <v>c</v>
      </c>
      <c r="G14" s="146" t="str">
        <f>IF('P05'!$F24="nt","",'P05'!$F24)</f>
        <v/>
      </c>
      <c r="H14" s="146" t="str">
        <f>IF('P06'!$F24="nt","",'P06'!$F24)</f>
        <v/>
      </c>
      <c r="I14" s="146" t="str">
        <f>IF('P07'!$F24="nt","",'P07'!$F24)</f>
        <v/>
      </c>
      <c r="J14" s="146" t="str">
        <f>IF('P08'!$F24="nt","",'P08'!$F24)</f>
        <v/>
      </c>
      <c r="K14" s="146" t="str">
        <f>IF('P09'!$F24="nt","",'P09'!$F24)</f>
        <v/>
      </c>
      <c r="L14" s="146" t="str">
        <f>IF('P10'!$F24="nt","",'P10'!$F24)</f>
        <v/>
      </c>
      <c r="M14" s="146" t="str">
        <f>IF('P11'!$F24="nt","",'P11'!$F24)</f>
        <v/>
      </c>
      <c r="N14" s="146" t="str">
        <f>IF('P12'!$F24="nt","",'P12'!$F24)</f>
        <v/>
      </c>
      <c r="O14" s="146" t="str">
        <f>IF('P13'!$F24="nt","",'P13'!$F24)</f>
        <v/>
      </c>
      <c r="P14" s="146" t="str">
        <f>IF('P14'!$F24="nt","",'P14'!$F24)</f>
        <v/>
      </c>
      <c r="Q14" s="146" t="str">
        <f>IF('P15'!$F24="nt","",'P15'!$F24)</f>
        <v/>
      </c>
      <c r="R14" s="146" t="str">
        <f>IF('P16'!$F24="nt","",'P16'!$F24)</f>
        <v/>
      </c>
      <c r="S14" s="146" t="str">
        <f>IF('P17'!$F24="nt","",'P17'!$F24)</f>
        <v/>
      </c>
      <c r="T14" s="146" t="str">
        <f>IF('P18'!$F24="nt","",'P18'!$F24)</f>
        <v/>
      </c>
      <c r="U14" s="146" t="str">
        <f>IF('P19'!$F24="nt","",'P19'!$F24)</f>
        <v/>
      </c>
      <c r="V14" s="146" t="str">
        <f>IF('P20'!$F24="nt","",'P20'!$F24)</f>
        <v/>
      </c>
      <c r="W14" s="146" t="str">
        <f>IF('P21'!$F24="nt","",'P21'!$F24)</f>
        <v/>
      </c>
      <c r="X14" s="146" t="str">
        <f>IF('P22'!$F24="nt","",'P22'!$F24)</f>
        <v/>
      </c>
      <c r="Y14" s="146" t="str">
        <f>IF('P23'!$F24="nt","",'P23'!$F24)</f>
        <v/>
      </c>
      <c r="Z14" s="146" t="str">
        <f>IF('P24'!$F24="nt","",'P24'!$F24)</f>
        <v/>
      </c>
      <c r="AA14" s="146" t="str">
        <f>IF('P25'!$F24="nt","",'P25'!$F24)</f>
        <v/>
      </c>
    </row>
    <row r="15" ht="15" customHeight="1">
      <c r="A15" s="148" t="s">
        <v>102</v>
      </c>
      <c r="B15" s="148" t="s">
        <v>102</v>
      </c>
      <c r="C15" s="146" t="str">
        <f>IF('P01'!$F25="nt","",'P01'!$F25)</f>
        <v>c</v>
      </c>
      <c r="D15" s="146" t="str">
        <f>IF('P02'!$F25="nt","",'P02'!$F25)</f>
        <v>c</v>
      </c>
      <c r="E15" s="146" t="str">
        <f>IF('P03'!$F25="nt","",'P03'!$F25)</f>
        <v>c</v>
      </c>
      <c r="F15" s="146" t="str">
        <f>IF('P04'!$F25="nt","",'P04'!$F25)</f>
        <v>c</v>
      </c>
      <c r="G15" s="146" t="str">
        <f>IF('P05'!$F25="nt","",'P05'!$F25)</f>
        <v/>
      </c>
      <c r="H15" s="146" t="str">
        <f>IF('P06'!$F25="nt","",'P06'!$F25)</f>
        <v/>
      </c>
      <c r="I15" s="146" t="str">
        <f>IF('P07'!$F25="nt","",'P07'!$F25)</f>
        <v/>
      </c>
      <c r="J15" s="146" t="str">
        <f>IF('P08'!$F25="nt","",'P08'!$F25)</f>
        <v/>
      </c>
      <c r="K15" s="146" t="str">
        <f>IF('P09'!$F25="nt","",'P09'!$F25)</f>
        <v/>
      </c>
      <c r="L15" s="146" t="str">
        <f>IF('P10'!$F25="nt","",'P10'!$F25)</f>
        <v/>
      </c>
      <c r="M15" s="146" t="str">
        <f>IF('P11'!$F25="nt","",'P11'!$F25)</f>
        <v/>
      </c>
      <c r="N15" s="146" t="str">
        <f>IF('P12'!$F25="nt","",'P12'!$F25)</f>
        <v/>
      </c>
      <c r="O15" s="146" t="str">
        <f>IF('P13'!$F25="nt","",'P13'!$F25)</f>
        <v/>
      </c>
      <c r="P15" s="146" t="str">
        <f>IF('P14'!$F25="nt","",'P14'!$F25)</f>
        <v/>
      </c>
      <c r="Q15" s="146" t="str">
        <f>IF('P15'!$F25="nt","",'P15'!$F25)</f>
        <v/>
      </c>
      <c r="R15" s="146" t="str">
        <f>IF('P16'!$F25="nt","",'P16'!$F25)</f>
        <v/>
      </c>
      <c r="S15" s="146" t="str">
        <f>IF('P17'!$F25="nt","",'P17'!$F25)</f>
        <v/>
      </c>
      <c r="T15" s="146" t="str">
        <f>IF('P18'!$F25="nt","",'P18'!$F25)</f>
        <v/>
      </c>
      <c r="U15" s="146" t="str">
        <f>IF('P19'!$F25="nt","",'P19'!$F25)</f>
        <v/>
      </c>
      <c r="V15" s="146" t="str">
        <f>IF('P20'!$F25="nt","",'P20'!$F25)</f>
        <v/>
      </c>
      <c r="W15" s="146" t="str">
        <f>IF('P21'!$F25="nt","",'P21'!$F25)</f>
        <v/>
      </c>
      <c r="X15" s="146" t="str">
        <f>IF('P22'!$F25="nt","",'P22'!$F25)</f>
        <v/>
      </c>
      <c r="Y15" s="146" t="str">
        <f>IF('P23'!$F25="nt","",'P23'!$F25)</f>
        <v/>
      </c>
      <c r="Z15" s="146" t="str">
        <f>IF('P24'!$F25="nt","",'P24'!$F25)</f>
        <v/>
      </c>
      <c r="AA15" s="146" t="str">
        <f>IF('P25'!$F25="nt","",'P25'!$F25)</f>
        <v/>
      </c>
    </row>
    <row r="16" ht="15" customHeight="1">
      <c r="A16" s="148" t="s">
        <v>103</v>
      </c>
      <c r="B16" s="148" t="s">
        <v>100</v>
      </c>
      <c r="C16" s="146" t="str">
        <f>IF('P01'!$F26="nt","",'P01'!$F26)</f>
        <v>na</v>
      </c>
      <c r="D16" s="146" t="str">
        <f>IF('P02'!$F26="nt","",'P02'!$F26)</f>
        <v>na</v>
      </c>
      <c r="E16" s="146" t="str">
        <f>IF('P03'!$F26="nt","",'P03'!$F26)</f>
        <v>na</v>
      </c>
      <c r="F16" s="146" t="str">
        <f>IF('P04'!$F26="nt","",'P04'!$F26)</f>
        <v>na</v>
      </c>
      <c r="G16" s="146" t="str">
        <f>IF('P05'!$F26="nt","",'P05'!$F26)</f>
        <v/>
      </c>
      <c r="H16" s="146" t="str">
        <f>IF('P06'!$F26="nt","",'P06'!$F26)</f>
        <v/>
      </c>
      <c r="I16" s="146" t="str">
        <f>IF('P07'!$F26="nt","",'P07'!$F26)</f>
        <v/>
      </c>
      <c r="J16" s="146" t="str">
        <f>IF('P08'!$F26="nt","",'P08'!$F26)</f>
        <v/>
      </c>
      <c r="K16" s="146" t="str">
        <f>IF('P09'!$F26="nt","",'P09'!$F26)</f>
        <v/>
      </c>
      <c r="L16" s="146" t="str">
        <f>IF('P10'!$F26="nt","",'P10'!$F26)</f>
        <v/>
      </c>
      <c r="M16" s="146" t="str">
        <f>IF('P11'!$F26="nt","",'P11'!$F26)</f>
        <v/>
      </c>
      <c r="N16" s="146" t="str">
        <f>IF('P12'!$F26="nt","",'P12'!$F26)</f>
        <v/>
      </c>
      <c r="O16" s="146" t="str">
        <f>IF('P13'!$F26="nt","",'P13'!$F26)</f>
        <v/>
      </c>
      <c r="P16" s="146" t="str">
        <f>IF('P14'!$F26="nt","",'P14'!$F26)</f>
        <v/>
      </c>
      <c r="Q16" s="146" t="str">
        <f>IF('P15'!$F26="nt","",'P15'!$F26)</f>
        <v/>
      </c>
      <c r="R16" s="146" t="str">
        <f>IF('P16'!$F26="nt","",'P16'!$F26)</f>
        <v/>
      </c>
      <c r="S16" s="146" t="str">
        <f>IF('P17'!$F26="nt","",'P17'!$F26)</f>
        <v/>
      </c>
      <c r="T16" s="146" t="str">
        <f>IF('P18'!$F26="nt","",'P18'!$F26)</f>
        <v/>
      </c>
      <c r="U16" s="146" t="str">
        <f>IF('P19'!$F26="nt","",'P19'!$F26)</f>
        <v/>
      </c>
      <c r="V16" s="146" t="str">
        <f>IF('P20'!$F26="nt","",'P20'!$F26)</f>
        <v/>
      </c>
      <c r="W16" s="146" t="str">
        <f>IF('P21'!$F26="nt","",'P21'!$F26)</f>
        <v/>
      </c>
      <c r="X16" s="146" t="str">
        <f>IF('P22'!$F26="nt","",'P22'!$F26)</f>
        <v/>
      </c>
      <c r="Y16" s="146" t="str">
        <f>IF('P23'!$F26="nt","",'P23'!$F26)</f>
        <v/>
      </c>
      <c r="Z16" s="146" t="str">
        <f>IF('P24'!$F26="nt","",'P24'!$F26)</f>
        <v/>
      </c>
      <c r="AA16" s="146" t="str">
        <f>IF('P25'!$F26="nt","",'P25'!$F26)</f>
        <v/>
      </c>
    </row>
    <row r="17" ht="15" customHeight="1">
      <c r="A17" s="148" t="s">
        <v>103</v>
      </c>
      <c r="B17" s="148" t="s">
        <v>101</v>
      </c>
      <c r="C17" s="146" t="str">
        <f>IF('P01'!$F27="nt","",'P01'!$F27)</f>
        <v>na</v>
      </c>
      <c r="D17" s="146" t="str">
        <f>IF('P02'!$F27="nt","",'P02'!$F27)</f>
        <v>na</v>
      </c>
      <c r="E17" s="146" t="str">
        <f>IF('P03'!$F27="nt","",'P03'!$F27)</f>
        <v>na</v>
      </c>
      <c r="F17" s="146" t="str">
        <f>IF('P04'!$F27="nt","",'P04'!$F27)</f>
        <v>na</v>
      </c>
      <c r="G17" s="146" t="str">
        <f>IF('P05'!$F27="nt","",'P05'!$F27)</f>
        <v/>
      </c>
      <c r="H17" s="146" t="str">
        <f>IF('P06'!$F27="nt","",'P06'!$F27)</f>
        <v/>
      </c>
      <c r="I17" s="146" t="str">
        <f>IF('P07'!$F27="nt","",'P07'!$F27)</f>
        <v/>
      </c>
      <c r="J17" s="146" t="str">
        <f>IF('P08'!$F27="nt","",'P08'!$F27)</f>
        <v/>
      </c>
      <c r="K17" s="146" t="str">
        <f>IF('P09'!$F27="nt","",'P09'!$F27)</f>
        <v/>
      </c>
      <c r="L17" s="146" t="str">
        <f>IF('P10'!$F27="nt","",'P10'!$F27)</f>
        <v/>
      </c>
      <c r="M17" s="146" t="str">
        <f>IF('P11'!$F27="nt","",'P11'!$F27)</f>
        <v/>
      </c>
      <c r="N17" s="146" t="str">
        <f>IF('P12'!$F27="nt","",'P12'!$F27)</f>
        <v/>
      </c>
      <c r="O17" s="146" t="str">
        <f>IF('P13'!$F27="nt","",'P13'!$F27)</f>
        <v/>
      </c>
      <c r="P17" s="146" t="str">
        <f>IF('P14'!$F27="nt","",'P14'!$F27)</f>
        <v/>
      </c>
      <c r="Q17" s="146" t="str">
        <f>IF('P15'!$F27="nt","",'P15'!$F27)</f>
        <v/>
      </c>
      <c r="R17" s="146" t="str">
        <f>IF('P16'!$F27="nt","",'P16'!$F27)</f>
        <v/>
      </c>
      <c r="S17" s="146" t="str">
        <f>IF('P17'!$F27="nt","",'P17'!$F27)</f>
        <v/>
      </c>
      <c r="T17" s="146" t="str">
        <f>IF('P18'!$F27="nt","",'P18'!$F27)</f>
        <v/>
      </c>
      <c r="U17" s="146" t="str">
        <f>IF('P19'!$F27="nt","",'P19'!$F27)</f>
        <v/>
      </c>
      <c r="V17" s="146" t="str">
        <f>IF('P20'!$F27="nt","",'P20'!$F27)</f>
        <v/>
      </c>
      <c r="W17" s="146" t="str">
        <f>IF('P21'!$F27="nt","",'P21'!$F27)</f>
        <v/>
      </c>
      <c r="X17" s="146" t="str">
        <f>IF('P22'!$F27="nt","",'P22'!$F27)</f>
        <v/>
      </c>
      <c r="Y17" s="146" t="str">
        <f>IF('P23'!$F27="nt","",'P23'!$F27)</f>
        <v/>
      </c>
      <c r="Z17" s="146" t="str">
        <f>IF('P24'!$F27="nt","",'P24'!$F27)</f>
        <v/>
      </c>
      <c r="AA17" s="146" t="str">
        <f>IF('P25'!$F27="nt","",'P25'!$F27)</f>
        <v/>
      </c>
    </row>
    <row r="18" ht="15" customHeight="1">
      <c r="A18" s="148" t="s">
        <v>103</v>
      </c>
      <c r="B18" s="148" t="s">
        <v>102</v>
      </c>
      <c r="C18" s="146" t="str">
        <f>IF('P01'!$F28="nt","",'P01'!$F28)</f>
        <v>na</v>
      </c>
      <c r="D18" s="146" t="str">
        <f>IF('P02'!$F28="nt","",'P02'!$F28)</f>
        <v>na</v>
      </c>
      <c r="E18" s="146" t="str">
        <f>IF('P03'!$F28="nt","",'P03'!$F28)</f>
        <v>na</v>
      </c>
      <c r="F18" s="146" t="str">
        <f>IF('P04'!$F28="nt","",'P04'!$F28)</f>
        <v>na</v>
      </c>
      <c r="G18" s="146" t="str">
        <f>IF('P05'!$F28="nt","",'P05'!$F28)</f>
        <v/>
      </c>
      <c r="H18" s="146" t="str">
        <f>IF('P06'!$F28="nt","",'P06'!$F28)</f>
        <v/>
      </c>
      <c r="I18" s="146" t="str">
        <f>IF('P07'!$F28="nt","",'P07'!$F28)</f>
        <v/>
      </c>
      <c r="J18" s="146" t="str">
        <f>IF('P08'!$F28="nt","",'P08'!$F28)</f>
        <v/>
      </c>
      <c r="K18" s="146" t="str">
        <f>IF('P09'!$F28="nt","",'P09'!$F28)</f>
        <v/>
      </c>
      <c r="L18" s="146" t="str">
        <f>IF('P10'!$F28="nt","",'P10'!$F28)</f>
        <v/>
      </c>
      <c r="M18" s="146" t="str">
        <f>IF('P11'!$F28="nt","",'P11'!$F28)</f>
        <v/>
      </c>
      <c r="N18" s="146" t="str">
        <f>IF('P12'!$F28="nt","",'P12'!$F28)</f>
        <v/>
      </c>
      <c r="O18" s="146" t="str">
        <f>IF('P13'!$F28="nt","",'P13'!$F28)</f>
        <v/>
      </c>
      <c r="P18" s="146" t="str">
        <f>IF('P14'!$F28="nt","",'P14'!$F28)</f>
        <v/>
      </c>
      <c r="Q18" s="146" t="str">
        <f>IF('P15'!$F28="nt","",'P15'!$F28)</f>
        <v/>
      </c>
      <c r="R18" s="146" t="str">
        <f>IF('P16'!$F28="nt","",'P16'!$F28)</f>
        <v/>
      </c>
      <c r="S18" s="146" t="str">
        <f>IF('P17'!$F28="nt","",'P17'!$F28)</f>
        <v/>
      </c>
      <c r="T18" s="146" t="str">
        <f>IF('P18'!$F28="nt","",'P18'!$F28)</f>
        <v/>
      </c>
      <c r="U18" s="146" t="str">
        <f>IF('P19'!$F28="nt","",'P19'!$F28)</f>
        <v/>
      </c>
      <c r="V18" s="146" t="str">
        <f>IF('P20'!$F28="nt","",'P20'!$F28)</f>
        <v/>
      </c>
      <c r="W18" s="146" t="str">
        <f>IF('P21'!$F28="nt","",'P21'!$F28)</f>
        <v/>
      </c>
      <c r="X18" s="146" t="str">
        <f>IF('P22'!$F28="nt","",'P22'!$F28)</f>
        <v/>
      </c>
      <c r="Y18" s="146" t="str">
        <f>IF('P23'!$F28="nt","",'P23'!$F28)</f>
        <v/>
      </c>
      <c r="Z18" s="146" t="str">
        <f>IF('P24'!$F28="nt","",'P24'!$F28)</f>
        <v/>
      </c>
      <c r="AA18" s="146" t="str">
        <f>IF('P25'!$F28="nt","",'P25'!$F28)</f>
        <v/>
      </c>
    </row>
    <row r="19" ht="15" customHeight="1">
      <c r="A19" s="148" t="s">
        <v>103</v>
      </c>
      <c r="B19" s="148" t="s">
        <v>103</v>
      </c>
      <c r="C19" s="146" t="str">
        <f>IF('P01'!$F29="nt","",'P01'!$F29)</f>
        <v>na</v>
      </c>
      <c r="D19" s="146" t="str">
        <f>IF('P02'!$F29="nt","",'P02'!$F29)</f>
        <v>na</v>
      </c>
      <c r="E19" s="146" t="str">
        <f>IF('P03'!$F29="nt","",'P03'!$F29)</f>
        <v>na</v>
      </c>
      <c r="F19" s="146" t="str">
        <f>IF('P04'!$F29="nt","",'P04'!$F29)</f>
        <v>na</v>
      </c>
      <c r="G19" s="146" t="str">
        <f>IF('P05'!$F29="nt","",'P05'!$F29)</f>
        <v/>
      </c>
      <c r="H19" s="146" t="str">
        <f>IF('P06'!$F29="nt","",'P06'!$F29)</f>
        <v/>
      </c>
      <c r="I19" s="146" t="str">
        <f>IF('P07'!$F29="nt","",'P07'!$F29)</f>
        <v/>
      </c>
      <c r="J19" s="146" t="str">
        <f>IF('P08'!$F29="nt","",'P08'!$F29)</f>
        <v/>
      </c>
      <c r="K19" s="146" t="str">
        <f>IF('P09'!$F29="nt","",'P09'!$F29)</f>
        <v/>
      </c>
      <c r="L19" s="146" t="str">
        <f>IF('P10'!$F29="nt","",'P10'!$F29)</f>
        <v/>
      </c>
      <c r="M19" s="146" t="str">
        <f>IF('P11'!$F29="nt","",'P11'!$F29)</f>
        <v/>
      </c>
      <c r="N19" s="146" t="str">
        <f>IF('P12'!$F29="nt","",'P12'!$F29)</f>
        <v/>
      </c>
      <c r="O19" s="146" t="str">
        <f>IF('P13'!$F29="nt","",'P13'!$F29)</f>
        <v/>
      </c>
      <c r="P19" s="146" t="str">
        <f>IF('P14'!$F29="nt","",'P14'!$F29)</f>
        <v/>
      </c>
      <c r="Q19" s="146" t="str">
        <f>IF('P15'!$F29="nt","",'P15'!$F29)</f>
        <v/>
      </c>
      <c r="R19" s="146" t="str">
        <f>IF('P16'!$F29="nt","",'P16'!$F29)</f>
        <v/>
      </c>
      <c r="S19" s="146" t="str">
        <f>IF('P17'!$F29="nt","",'P17'!$F29)</f>
        <v/>
      </c>
      <c r="T19" s="146" t="str">
        <f>IF('P18'!$F29="nt","",'P18'!$F29)</f>
        <v/>
      </c>
      <c r="U19" s="146" t="str">
        <f>IF('P19'!$F29="nt","",'P19'!$F29)</f>
        <v/>
      </c>
      <c r="V19" s="146" t="str">
        <f>IF('P20'!$F29="nt","",'P20'!$F29)</f>
        <v/>
      </c>
      <c r="W19" s="146" t="str">
        <f>IF('P21'!$F29="nt","",'P21'!$F29)</f>
        <v/>
      </c>
      <c r="X19" s="146" t="str">
        <f>IF('P22'!$F29="nt","",'P22'!$F29)</f>
        <v/>
      </c>
      <c r="Y19" s="146" t="str">
        <f>IF('P23'!$F29="nt","",'P23'!$F29)</f>
        <v/>
      </c>
      <c r="Z19" s="146" t="str">
        <f>IF('P24'!$F29="nt","",'P24'!$F29)</f>
        <v/>
      </c>
      <c r="AA19" s="146" t="str">
        <f>IF('P25'!$F29="nt","",'P25'!$F29)</f>
        <v/>
      </c>
    </row>
    <row r="20" ht="15" customHeight="1">
      <c r="A20" s="148" t="s">
        <v>103</v>
      </c>
      <c r="B20" s="148" t="s">
        <v>104</v>
      </c>
      <c r="C20" s="146" t="str">
        <f>IF('P01'!$F30="nt","",'P01'!$F30)</f>
        <v>na</v>
      </c>
      <c r="D20" s="146" t="str">
        <f>IF('P02'!$F30="nt","",'P02'!$F30)</f>
        <v>na</v>
      </c>
      <c r="E20" s="146" t="str">
        <f>IF('P03'!$F30="nt","",'P03'!$F30)</f>
        <v>na</v>
      </c>
      <c r="F20" s="146" t="str">
        <f>IF('P04'!$F30="nt","",'P04'!$F30)</f>
        <v>na</v>
      </c>
      <c r="G20" s="146" t="str">
        <f>IF('P05'!$F30="nt","",'P05'!$F30)</f>
        <v/>
      </c>
      <c r="H20" s="146" t="str">
        <f>IF('P06'!$F30="nt","",'P06'!$F30)</f>
        <v/>
      </c>
      <c r="I20" s="146" t="str">
        <f>IF('P07'!$F30="nt","",'P07'!$F30)</f>
        <v/>
      </c>
      <c r="J20" s="146" t="str">
        <f>IF('P08'!$F30="nt","",'P08'!$F30)</f>
        <v/>
      </c>
      <c r="K20" s="146" t="str">
        <f>IF('P09'!$F30="nt","",'P09'!$F30)</f>
        <v/>
      </c>
      <c r="L20" s="146" t="str">
        <f>IF('P10'!$F30="nt","",'P10'!$F30)</f>
        <v/>
      </c>
      <c r="M20" s="146" t="str">
        <f>IF('P11'!$F30="nt","",'P11'!$F30)</f>
        <v/>
      </c>
      <c r="N20" s="146" t="str">
        <f>IF('P12'!$F30="nt","",'P12'!$F30)</f>
        <v/>
      </c>
      <c r="O20" s="146" t="str">
        <f>IF('P13'!$F30="nt","",'P13'!$F30)</f>
        <v/>
      </c>
      <c r="P20" s="146" t="str">
        <f>IF('P14'!$F30="nt","",'P14'!$F30)</f>
        <v/>
      </c>
      <c r="Q20" s="146" t="str">
        <f>IF('P15'!$F30="nt","",'P15'!$F30)</f>
        <v/>
      </c>
      <c r="R20" s="146" t="str">
        <f>IF('P16'!$F30="nt","",'P16'!$F30)</f>
        <v/>
      </c>
      <c r="S20" s="146" t="str">
        <f>IF('P17'!$F30="nt","",'P17'!$F30)</f>
        <v/>
      </c>
      <c r="T20" s="146" t="str">
        <f>IF('P18'!$F30="nt","",'P18'!$F30)</f>
        <v/>
      </c>
      <c r="U20" s="146" t="str">
        <f>IF('P19'!$F30="nt","",'P19'!$F30)</f>
        <v/>
      </c>
      <c r="V20" s="146" t="str">
        <f>IF('P20'!$F30="nt","",'P20'!$F30)</f>
        <v/>
      </c>
      <c r="W20" s="146" t="str">
        <f>IF('P21'!$F30="nt","",'P21'!$F30)</f>
        <v/>
      </c>
      <c r="X20" s="146" t="str">
        <f>IF('P22'!$F30="nt","",'P22'!$F30)</f>
        <v/>
      </c>
      <c r="Y20" s="146" t="str">
        <f>IF('P23'!$F30="nt","",'P23'!$F30)</f>
        <v/>
      </c>
      <c r="Z20" s="146" t="str">
        <f>IF('P24'!$F30="nt","",'P24'!$F30)</f>
        <v/>
      </c>
      <c r="AA20" s="146" t="str">
        <f>IF('P25'!$F30="nt","",'P25'!$F30)</f>
        <v/>
      </c>
    </row>
    <row r="21" ht="15" customHeight="1">
      <c r="A21" s="148" t="s">
        <v>103</v>
      </c>
      <c r="B21" s="148" t="s">
        <v>105</v>
      </c>
      <c r="C21" s="146" t="str">
        <f>IF('P01'!$F31="nt","",'P01'!$F31)</f>
        <v>na</v>
      </c>
      <c r="D21" s="146" t="str">
        <f>IF('P02'!$F31="nt","",'P02'!$F31)</f>
        <v>na</v>
      </c>
      <c r="E21" s="146" t="str">
        <f>IF('P03'!$F31="nt","",'P03'!$F31)</f>
        <v>na</v>
      </c>
      <c r="F21" s="146" t="str">
        <f>IF('P04'!$F31="nt","",'P04'!$F31)</f>
        <v>na</v>
      </c>
      <c r="G21" s="146" t="str">
        <f>IF('P05'!$F31="nt","",'P05'!$F31)</f>
        <v/>
      </c>
      <c r="H21" s="146" t="str">
        <f>IF('P06'!$F31="nt","",'P06'!$F31)</f>
        <v/>
      </c>
      <c r="I21" s="146" t="str">
        <f>IF('P07'!$F31="nt","",'P07'!$F31)</f>
        <v/>
      </c>
      <c r="J21" s="146" t="str">
        <f>IF('P08'!$F31="nt","",'P08'!$F31)</f>
        <v/>
      </c>
      <c r="K21" s="146" t="str">
        <f>IF('P09'!$F31="nt","",'P09'!$F31)</f>
        <v/>
      </c>
      <c r="L21" s="146" t="str">
        <f>IF('P10'!$F31="nt","",'P10'!$F31)</f>
        <v/>
      </c>
      <c r="M21" s="146" t="str">
        <f>IF('P11'!$F31="nt","",'P11'!$F31)</f>
        <v/>
      </c>
      <c r="N21" s="146" t="str">
        <f>IF('P12'!$F31="nt","",'P12'!$F31)</f>
        <v/>
      </c>
      <c r="O21" s="146" t="str">
        <f>IF('P13'!$F31="nt","",'P13'!$F31)</f>
        <v/>
      </c>
      <c r="P21" s="146" t="str">
        <f>IF('P14'!$F31="nt","",'P14'!$F31)</f>
        <v/>
      </c>
      <c r="Q21" s="146" t="str">
        <f>IF('P15'!$F31="nt","",'P15'!$F31)</f>
        <v/>
      </c>
      <c r="R21" s="146" t="str">
        <f>IF('P16'!$F31="nt","",'P16'!$F31)</f>
        <v/>
      </c>
      <c r="S21" s="146" t="str">
        <f>IF('P17'!$F31="nt","",'P17'!$F31)</f>
        <v/>
      </c>
      <c r="T21" s="146" t="str">
        <f>IF('P18'!$F31="nt","",'P18'!$F31)</f>
        <v/>
      </c>
      <c r="U21" s="146" t="str">
        <f>IF('P19'!$F31="nt","",'P19'!$F31)</f>
        <v/>
      </c>
      <c r="V21" s="146" t="str">
        <f>IF('P20'!$F31="nt","",'P20'!$F31)</f>
        <v/>
      </c>
      <c r="W21" s="146" t="str">
        <f>IF('P21'!$F31="nt","",'P21'!$F31)</f>
        <v/>
      </c>
      <c r="X21" s="146" t="str">
        <f>IF('P22'!$F31="nt","",'P22'!$F31)</f>
        <v/>
      </c>
      <c r="Y21" s="146" t="str">
        <f>IF('P23'!$F31="nt","",'P23'!$F31)</f>
        <v/>
      </c>
      <c r="Z21" s="146" t="str">
        <f>IF('P24'!$F31="nt","",'P24'!$F31)</f>
        <v/>
      </c>
      <c r="AA21" s="146" t="str">
        <f>IF('P25'!$F31="nt","",'P25'!$F31)</f>
        <v/>
      </c>
    </row>
    <row r="22" ht="15" customHeight="1">
      <c r="A22" s="148" t="s">
        <v>103</v>
      </c>
      <c r="B22" s="148" t="s">
        <v>106</v>
      </c>
      <c r="C22" s="146" t="str">
        <f>IF('P01'!$F32="nt","",'P01'!$F32)</f>
        <v>na</v>
      </c>
      <c r="D22" s="146" t="str">
        <f>IF('P02'!$F32="nt","",'P02'!$F32)</f>
        <v>na</v>
      </c>
      <c r="E22" s="146" t="str">
        <f>IF('P03'!$F32="nt","",'P03'!$F32)</f>
        <v>na</v>
      </c>
      <c r="F22" s="146" t="str">
        <f>IF('P04'!$F32="nt","",'P04'!$F32)</f>
        <v>na</v>
      </c>
      <c r="G22" s="146" t="str">
        <f>IF('P05'!$F32="nt","",'P05'!$F32)</f>
        <v/>
      </c>
      <c r="H22" s="146" t="str">
        <f>IF('P06'!$F32="nt","",'P06'!$F32)</f>
        <v/>
      </c>
      <c r="I22" s="146" t="str">
        <f>IF('P07'!$F32="nt","",'P07'!$F32)</f>
        <v/>
      </c>
      <c r="J22" s="146" t="str">
        <f>IF('P08'!$F32="nt","",'P08'!$F32)</f>
        <v/>
      </c>
      <c r="K22" s="146" t="str">
        <f>IF('P09'!$F32="nt","",'P09'!$F32)</f>
        <v/>
      </c>
      <c r="L22" s="146" t="str">
        <f>IF('P10'!$F32="nt","",'P10'!$F32)</f>
        <v/>
      </c>
      <c r="M22" s="146" t="str">
        <f>IF('P11'!$F32="nt","",'P11'!$F32)</f>
        <v/>
      </c>
      <c r="N22" s="146" t="str">
        <f>IF('P12'!$F32="nt","",'P12'!$F32)</f>
        <v/>
      </c>
      <c r="O22" s="146" t="str">
        <f>IF('P13'!$F32="nt","",'P13'!$F32)</f>
        <v/>
      </c>
      <c r="P22" s="146" t="str">
        <f>IF('P14'!$F32="nt","",'P14'!$F32)</f>
        <v/>
      </c>
      <c r="Q22" s="146" t="str">
        <f>IF('P15'!$F32="nt","",'P15'!$F32)</f>
        <v/>
      </c>
      <c r="R22" s="146" t="str">
        <f>IF('P16'!$F32="nt","",'P16'!$F32)</f>
        <v/>
      </c>
      <c r="S22" s="146" t="str">
        <f>IF('P17'!$F32="nt","",'P17'!$F32)</f>
        <v/>
      </c>
      <c r="T22" s="146" t="str">
        <f>IF('P18'!$F32="nt","",'P18'!$F32)</f>
        <v/>
      </c>
      <c r="U22" s="146" t="str">
        <f>IF('P19'!$F32="nt","",'P19'!$F32)</f>
        <v/>
      </c>
      <c r="V22" s="146" t="str">
        <f>IF('P20'!$F32="nt","",'P20'!$F32)</f>
        <v/>
      </c>
      <c r="W22" s="146" t="str">
        <f>IF('P21'!$F32="nt","",'P21'!$F32)</f>
        <v/>
      </c>
      <c r="X22" s="146" t="str">
        <f>IF('P22'!$F32="nt","",'P22'!$F32)</f>
        <v/>
      </c>
      <c r="Y22" s="146" t="str">
        <f>IF('P23'!$F32="nt","",'P23'!$F32)</f>
        <v/>
      </c>
      <c r="Z22" s="146" t="str">
        <f>IF('P24'!$F32="nt","",'P24'!$F32)</f>
        <v/>
      </c>
      <c r="AA22" s="146" t="str">
        <f>IF('P25'!$F32="nt","",'P25'!$F32)</f>
        <v/>
      </c>
    </row>
    <row r="23" ht="15" customHeight="1">
      <c r="A23" s="148" t="s">
        <v>103</v>
      </c>
      <c r="B23" s="148" t="s">
        <v>107</v>
      </c>
      <c r="C23" s="146" t="str">
        <f>IF('P01'!$F33="nt","",'P01'!$F33)</f>
        <v>na</v>
      </c>
      <c r="D23" s="146" t="str">
        <f>IF('P02'!$F33="nt","",'P02'!$F33)</f>
        <v>na</v>
      </c>
      <c r="E23" s="146" t="str">
        <f>IF('P03'!$F33="nt","",'P03'!$F33)</f>
        <v>na</v>
      </c>
      <c r="F23" s="146" t="str">
        <f>IF('P04'!$F33="nt","",'P04'!$F33)</f>
        <v>na</v>
      </c>
      <c r="G23" s="146" t="str">
        <f>IF('P05'!$F33="nt","",'P05'!$F33)</f>
        <v/>
      </c>
      <c r="H23" s="146" t="str">
        <f>IF('P06'!$F33="nt","",'P06'!$F33)</f>
        <v/>
      </c>
      <c r="I23" s="146" t="str">
        <f>IF('P07'!$F33="nt","",'P07'!$F33)</f>
        <v/>
      </c>
      <c r="J23" s="146" t="str">
        <f>IF('P08'!$F33="nt","",'P08'!$F33)</f>
        <v/>
      </c>
      <c r="K23" s="146" t="str">
        <f>IF('P09'!$F33="nt","",'P09'!$F33)</f>
        <v/>
      </c>
      <c r="L23" s="146" t="str">
        <f>IF('P10'!$F33="nt","",'P10'!$F33)</f>
        <v/>
      </c>
      <c r="M23" s="146" t="str">
        <f>IF('P11'!$F33="nt","",'P11'!$F33)</f>
        <v/>
      </c>
      <c r="N23" s="146" t="str">
        <f>IF('P12'!$F33="nt","",'P12'!$F33)</f>
        <v/>
      </c>
      <c r="O23" s="146" t="str">
        <f>IF('P13'!$F33="nt","",'P13'!$F33)</f>
        <v/>
      </c>
      <c r="P23" s="146" t="str">
        <f>IF('P14'!$F33="nt","",'P14'!$F33)</f>
        <v/>
      </c>
      <c r="Q23" s="146" t="str">
        <f>IF('P15'!$F33="nt","",'P15'!$F33)</f>
        <v/>
      </c>
      <c r="R23" s="146" t="str">
        <f>IF('P16'!$F33="nt","",'P16'!$F33)</f>
        <v/>
      </c>
      <c r="S23" s="146" t="str">
        <f>IF('P17'!$F33="nt","",'P17'!$F33)</f>
        <v/>
      </c>
      <c r="T23" s="146" t="str">
        <f>IF('P18'!$F33="nt","",'P18'!$F33)</f>
        <v/>
      </c>
      <c r="U23" s="146" t="str">
        <f>IF('P19'!$F33="nt","",'P19'!$F33)</f>
        <v/>
      </c>
      <c r="V23" s="146" t="str">
        <f>IF('P20'!$F33="nt","",'P20'!$F33)</f>
        <v/>
      </c>
      <c r="W23" s="146" t="str">
        <f>IF('P21'!$F33="nt","",'P21'!$F33)</f>
        <v/>
      </c>
      <c r="X23" s="146" t="str">
        <f>IF('P22'!$F33="nt","",'P22'!$F33)</f>
        <v/>
      </c>
      <c r="Y23" s="146" t="str">
        <f>IF('P23'!$F33="nt","",'P23'!$F33)</f>
        <v/>
      </c>
      <c r="Z23" s="146" t="str">
        <f>IF('P24'!$F33="nt","",'P24'!$F33)</f>
        <v/>
      </c>
      <c r="AA23" s="146" t="str">
        <f>IF('P25'!$F33="nt","",'P25'!$F33)</f>
        <v/>
      </c>
    </row>
    <row r="24" ht="13.800000000000001">
      <c r="A24" s="148" t="s">
        <v>103</v>
      </c>
      <c r="B24" s="148" t="s">
        <v>108</v>
      </c>
      <c r="C24" s="146" t="str">
        <f>IF('P01'!$F34="nt","",'P01'!$F34)</f>
        <v>na</v>
      </c>
      <c r="D24" s="146" t="str">
        <f>IF('P02'!$F34="nt","",'P02'!$F34)</f>
        <v>na</v>
      </c>
      <c r="E24" s="146" t="str">
        <f>IF('P03'!$F34="nt","",'P03'!$F34)</f>
        <v>na</v>
      </c>
      <c r="F24" s="146" t="str">
        <f>IF('P04'!$F34="nt","",'P04'!$F34)</f>
        <v>na</v>
      </c>
      <c r="G24" s="146" t="str">
        <f>IF('P05'!$F34="nt","",'P05'!$F34)</f>
        <v/>
      </c>
      <c r="H24" s="146" t="str">
        <f>IF('P06'!$F34="nt","",'P06'!$F34)</f>
        <v/>
      </c>
      <c r="I24" s="146" t="str">
        <f>IF('P07'!$F34="nt","",'P07'!$F34)</f>
        <v/>
      </c>
      <c r="J24" s="146" t="str">
        <f>IF('P08'!$F34="nt","",'P08'!$F34)</f>
        <v/>
      </c>
      <c r="K24" s="146" t="str">
        <f>IF('P09'!$F34="nt","",'P09'!$F34)</f>
        <v/>
      </c>
      <c r="L24" s="146" t="str">
        <f>IF('P10'!$F34="nt","",'P10'!$F34)</f>
        <v/>
      </c>
      <c r="M24" s="146" t="str">
        <f>IF('P11'!$F34="nt","",'P11'!$F34)</f>
        <v/>
      </c>
      <c r="N24" s="146" t="str">
        <f>IF('P12'!$F34="nt","",'P12'!$F34)</f>
        <v/>
      </c>
      <c r="O24" s="146" t="str">
        <f>IF('P13'!$F34="nt","",'P13'!$F34)</f>
        <v/>
      </c>
      <c r="P24" s="146" t="str">
        <f>IF('P14'!$F34="nt","",'P14'!$F34)</f>
        <v/>
      </c>
      <c r="Q24" s="146" t="str">
        <f>IF('P15'!$F34="nt","",'P15'!$F34)</f>
        <v/>
      </c>
      <c r="R24" s="146" t="str">
        <f>IF('P16'!$F34="nt","",'P16'!$F34)</f>
        <v/>
      </c>
      <c r="S24" s="146" t="str">
        <f>IF('P17'!$F34="nt","",'P17'!$F34)</f>
        <v/>
      </c>
      <c r="T24" s="146" t="str">
        <f>IF('P18'!$F34="nt","",'P18'!$F34)</f>
        <v/>
      </c>
      <c r="U24" s="146" t="str">
        <f>IF('P19'!$F34="nt","",'P19'!$F34)</f>
        <v/>
      </c>
      <c r="V24" s="146" t="str">
        <f>IF('P20'!$F34="nt","",'P20'!$F34)</f>
        <v/>
      </c>
      <c r="W24" s="146" t="str">
        <f>IF('P21'!$F34="nt","",'P21'!$F34)</f>
        <v/>
      </c>
      <c r="X24" s="146" t="str">
        <f>IF('P22'!$F34="nt","",'P22'!$F34)</f>
        <v/>
      </c>
      <c r="Y24" s="146" t="str">
        <f>IF('P23'!$F34="nt","",'P23'!$F34)</f>
        <v/>
      </c>
      <c r="Z24" s="146" t="str">
        <f>IF('P24'!$F34="nt","",'P24'!$F34)</f>
        <v/>
      </c>
      <c r="AA24" s="146" t="str">
        <f>IF('P25'!$F34="nt","",'P25'!$F34)</f>
        <v/>
      </c>
    </row>
    <row r="25" ht="13.800000000000001">
      <c r="A25" s="148" t="s">
        <v>103</v>
      </c>
      <c r="B25" s="148" t="s">
        <v>109</v>
      </c>
      <c r="C25" s="146" t="str">
        <f>IF('P01'!$F35="nt","",'P01'!$F35)</f>
        <v>na</v>
      </c>
      <c r="D25" s="146" t="str">
        <f>IF('P02'!$F35="nt","",'P02'!$F35)</f>
        <v>na</v>
      </c>
      <c r="E25" s="146" t="str">
        <f>IF('P03'!$F35="nt","",'P03'!$F35)</f>
        <v>na</v>
      </c>
      <c r="F25" s="146" t="str">
        <f>IF('P04'!$F35="nt","",'P04'!$F35)</f>
        <v>na</v>
      </c>
      <c r="G25" s="146" t="str">
        <f>IF('P05'!$F35="nt","",'P05'!$F35)</f>
        <v/>
      </c>
      <c r="H25" s="146" t="str">
        <f>IF('P06'!$F35="nt","",'P06'!$F35)</f>
        <v/>
      </c>
      <c r="I25" s="146" t="str">
        <f>IF('P07'!$F35="nt","",'P07'!$F35)</f>
        <v/>
      </c>
      <c r="J25" s="146" t="str">
        <f>IF('P08'!$F35="nt","",'P08'!$F35)</f>
        <v/>
      </c>
      <c r="K25" s="146" t="str">
        <f>IF('P09'!$F35="nt","",'P09'!$F35)</f>
        <v/>
      </c>
      <c r="L25" s="146" t="str">
        <f>IF('P10'!$F35="nt","",'P10'!$F35)</f>
        <v/>
      </c>
      <c r="M25" s="146" t="str">
        <f>IF('P11'!$F35="nt","",'P11'!$F35)</f>
        <v/>
      </c>
      <c r="N25" s="146" t="str">
        <f>IF('P12'!$F35="nt","",'P12'!$F35)</f>
        <v/>
      </c>
      <c r="O25" s="146" t="str">
        <f>IF('P13'!$F35="nt","",'P13'!$F35)</f>
        <v/>
      </c>
      <c r="P25" s="146" t="str">
        <f>IF('P14'!$F35="nt","",'P14'!$F35)</f>
        <v/>
      </c>
      <c r="Q25" s="146" t="str">
        <f>IF('P15'!$F35="nt","",'P15'!$F35)</f>
        <v/>
      </c>
      <c r="R25" s="146" t="str">
        <f>IF('P16'!$F35="nt","",'P16'!$F35)</f>
        <v/>
      </c>
      <c r="S25" s="146" t="str">
        <f>IF('P17'!$F35="nt","",'P17'!$F35)</f>
        <v/>
      </c>
      <c r="T25" s="146" t="str">
        <f>IF('P18'!$F35="nt","",'P18'!$F35)</f>
        <v/>
      </c>
      <c r="U25" s="146" t="str">
        <f>IF('P19'!$F35="nt","",'P19'!$F35)</f>
        <v/>
      </c>
      <c r="V25" s="146" t="str">
        <f>IF('P20'!$F35="nt","",'P20'!$F35)</f>
        <v/>
      </c>
      <c r="W25" s="146" t="str">
        <f>IF('P21'!$F35="nt","",'P21'!$F35)</f>
        <v/>
      </c>
      <c r="X25" s="146" t="str">
        <f>IF('P22'!$F35="nt","",'P22'!$F35)</f>
        <v/>
      </c>
      <c r="Y25" s="146" t="str">
        <f>IF('P23'!$F35="nt","",'P23'!$F35)</f>
        <v/>
      </c>
      <c r="Z25" s="146" t="str">
        <f>IF('P24'!$F35="nt","",'P24'!$F35)</f>
        <v/>
      </c>
      <c r="AA25" s="146" t="str">
        <f>IF('P25'!$F35="nt","",'P25'!$F35)</f>
        <v/>
      </c>
    </row>
    <row r="26" ht="13.800000000000001">
      <c r="A26" s="148" t="s">
        <v>103</v>
      </c>
      <c r="B26" s="148" t="s">
        <v>110</v>
      </c>
      <c r="C26" s="146" t="str">
        <f>IF('P01'!$F36="nt","",'P01'!$F36)</f>
        <v>na</v>
      </c>
      <c r="D26" s="146" t="str">
        <f>IF('P02'!$F36="nt","",'P02'!$F36)</f>
        <v>na</v>
      </c>
      <c r="E26" s="146" t="str">
        <f>IF('P03'!$F36="nt","",'P03'!$F36)</f>
        <v>na</v>
      </c>
      <c r="F26" s="146" t="str">
        <f>IF('P04'!$F36="nt","",'P04'!$F36)</f>
        <v>na</v>
      </c>
      <c r="G26" s="146" t="str">
        <f>IF('P05'!$F36="nt","",'P05'!$F36)</f>
        <v/>
      </c>
      <c r="H26" s="146" t="str">
        <f>IF('P06'!$F36="nt","",'P06'!$F36)</f>
        <v/>
      </c>
      <c r="I26" s="146" t="str">
        <f>IF('P07'!$F36="nt","",'P07'!$F36)</f>
        <v/>
      </c>
      <c r="J26" s="146" t="str">
        <f>IF('P08'!$F36="nt","",'P08'!$F36)</f>
        <v/>
      </c>
      <c r="K26" s="146" t="str">
        <f>IF('P09'!$F36="nt","",'P09'!$F36)</f>
        <v/>
      </c>
      <c r="L26" s="146" t="str">
        <f>IF('P10'!$F36="nt","",'P10'!$F36)</f>
        <v/>
      </c>
      <c r="M26" s="146" t="str">
        <f>IF('P11'!$F36="nt","",'P11'!$F36)</f>
        <v/>
      </c>
      <c r="N26" s="146" t="str">
        <f>IF('P12'!$F36="nt","",'P12'!$F36)</f>
        <v/>
      </c>
      <c r="O26" s="146" t="str">
        <f>IF('P13'!$F36="nt","",'P13'!$F36)</f>
        <v/>
      </c>
      <c r="P26" s="146" t="str">
        <f>IF('P14'!$F36="nt","",'P14'!$F36)</f>
        <v/>
      </c>
      <c r="Q26" s="146" t="str">
        <f>IF('P15'!$F36="nt","",'P15'!$F36)</f>
        <v/>
      </c>
      <c r="R26" s="146" t="str">
        <f>IF('P16'!$F36="nt","",'P16'!$F36)</f>
        <v/>
      </c>
      <c r="S26" s="146" t="str">
        <f>IF('P17'!$F36="nt","",'P17'!$F36)</f>
        <v/>
      </c>
      <c r="T26" s="146" t="str">
        <f>IF('P18'!$F36="nt","",'P18'!$F36)</f>
        <v/>
      </c>
      <c r="U26" s="146" t="str">
        <f>IF('P19'!$F36="nt","",'P19'!$F36)</f>
        <v/>
      </c>
      <c r="V26" s="146" t="str">
        <f>IF('P20'!$F36="nt","",'P20'!$F36)</f>
        <v/>
      </c>
      <c r="W26" s="146" t="str">
        <f>IF('P21'!$F36="nt","",'P21'!$F36)</f>
        <v/>
      </c>
      <c r="X26" s="146" t="str">
        <f>IF('P22'!$F36="nt","",'P22'!$F36)</f>
        <v/>
      </c>
      <c r="Y26" s="146" t="str">
        <f>IF('P23'!$F36="nt","",'P23'!$F36)</f>
        <v/>
      </c>
      <c r="Z26" s="146" t="str">
        <f>IF('P24'!$F36="nt","",'P24'!$F36)</f>
        <v/>
      </c>
      <c r="AA26" s="146" t="str">
        <f>IF('P25'!$F36="nt","",'P25'!$F36)</f>
        <v/>
      </c>
    </row>
    <row r="27" ht="13.800000000000001">
      <c r="A27" s="148" t="s">
        <v>103</v>
      </c>
      <c r="B27" s="148" t="s">
        <v>111</v>
      </c>
      <c r="C27" s="146" t="str">
        <f>IF('P01'!$F37="nt","",'P01'!$F37)</f>
        <v>na</v>
      </c>
      <c r="D27" s="146" t="str">
        <f>IF('P02'!$F37="nt","",'P02'!$F37)</f>
        <v>na</v>
      </c>
      <c r="E27" s="146" t="str">
        <f>IF('P03'!$F37="nt","",'P03'!$F37)</f>
        <v>na</v>
      </c>
      <c r="F27" s="146" t="str">
        <f>IF('P04'!$F37="nt","",'P04'!$F37)</f>
        <v>na</v>
      </c>
      <c r="G27" s="146" t="str">
        <f>IF('P05'!$F37="nt","",'P05'!$F37)</f>
        <v/>
      </c>
      <c r="H27" s="146" t="str">
        <f>IF('P06'!$F37="nt","",'P06'!$F37)</f>
        <v/>
      </c>
      <c r="I27" s="146" t="str">
        <f>IF('P07'!$F37="nt","",'P07'!$F37)</f>
        <v/>
      </c>
      <c r="J27" s="146" t="str">
        <f>IF('P08'!$F37="nt","",'P08'!$F37)</f>
        <v/>
      </c>
      <c r="K27" s="146" t="str">
        <f>IF('P09'!$F37="nt","",'P09'!$F37)</f>
        <v/>
      </c>
      <c r="L27" s="146" t="str">
        <f>IF('P10'!$F37="nt","",'P10'!$F37)</f>
        <v/>
      </c>
      <c r="M27" s="146" t="str">
        <f>IF('P11'!$F37="nt","",'P11'!$F37)</f>
        <v/>
      </c>
      <c r="N27" s="146" t="str">
        <f>IF('P12'!$F37="nt","",'P12'!$F37)</f>
        <v/>
      </c>
      <c r="O27" s="146" t="str">
        <f>IF('P13'!$F37="nt","",'P13'!$F37)</f>
        <v/>
      </c>
      <c r="P27" s="146" t="str">
        <f>IF('P14'!$F37="nt","",'P14'!$F37)</f>
        <v/>
      </c>
      <c r="Q27" s="146" t="str">
        <f>IF('P15'!$F37="nt","",'P15'!$F37)</f>
        <v/>
      </c>
      <c r="R27" s="146" t="str">
        <f>IF('P16'!$F37="nt","",'P16'!$F37)</f>
        <v/>
      </c>
      <c r="S27" s="146" t="str">
        <f>IF('P17'!$F37="nt","",'P17'!$F37)</f>
        <v/>
      </c>
      <c r="T27" s="146" t="str">
        <f>IF('P18'!$F37="nt","",'P18'!$F37)</f>
        <v/>
      </c>
      <c r="U27" s="146" t="str">
        <f>IF('P19'!$F37="nt","",'P19'!$F37)</f>
        <v/>
      </c>
      <c r="V27" s="146" t="str">
        <f>IF('P20'!$F37="nt","",'P20'!$F37)</f>
        <v/>
      </c>
      <c r="W27" s="146" t="str">
        <f>IF('P21'!$F37="nt","",'P21'!$F37)</f>
        <v/>
      </c>
      <c r="X27" s="146" t="str">
        <f>IF('P22'!$F37="nt","",'P22'!$F37)</f>
        <v/>
      </c>
      <c r="Y27" s="146" t="str">
        <f>IF('P23'!$F37="nt","",'P23'!$F37)</f>
        <v/>
      </c>
      <c r="Z27" s="146" t="str">
        <f>IF('P24'!$F37="nt","",'P24'!$F37)</f>
        <v/>
      </c>
      <c r="AA27" s="146" t="str">
        <f>IF('P25'!$F37="nt","",'P25'!$F37)</f>
        <v/>
      </c>
    </row>
    <row r="28" ht="13.800000000000001">
      <c r="A28" s="148" t="s">
        <v>103</v>
      </c>
      <c r="B28" s="148" t="s">
        <v>112</v>
      </c>
      <c r="C28" s="146" t="str">
        <f>IF('P01'!$F38="nt","",'P01'!$F38)</f>
        <v>na</v>
      </c>
      <c r="D28" s="146" t="str">
        <f>IF('P02'!$F38="nt","",'P02'!$F38)</f>
        <v>na</v>
      </c>
      <c r="E28" s="146" t="str">
        <f>IF('P03'!$F38="nt","",'P03'!$F38)</f>
        <v>na</v>
      </c>
      <c r="F28" s="146" t="str">
        <f>IF('P04'!$F38="nt","",'P04'!$F38)</f>
        <v>na</v>
      </c>
      <c r="G28" s="146" t="str">
        <f>IF('P05'!$F38="nt","",'P05'!$F38)</f>
        <v/>
      </c>
      <c r="H28" s="146" t="str">
        <f>IF('P06'!$F38="nt","",'P06'!$F38)</f>
        <v/>
      </c>
      <c r="I28" s="146" t="str">
        <f>IF('P07'!$F38="nt","",'P07'!$F38)</f>
        <v/>
      </c>
      <c r="J28" s="146" t="str">
        <f>IF('P08'!$F38="nt","",'P08'!$F38)</f>
        <v/>
      </c>
      <c r="K28" s="146" t="str">
        <f>IF('P09'!$F38="nt","",'P09'!$F38)</f>
        <v/>
      </c>
      <c r="L28" s="146" t="str">
        <f>IF('P10'!$F38="nt","",'P10'!$F38)</f>
        <v/>
      </c>
      <c r="M28" s="146" t="str">
        <f>IF('P11'!$F38="nt","",'P11'!$F38)</f>
        <v/>
      </c>
      <c r="N28" s="146" t="str">
        <f>IF('P12'!$F38="nt","",'P12'!$F38)</f>
        <v/>
      </c>
      <c r="O28" s="146" t="str">
        <f>IF('P13'!$F38="nt","",'P13'!$F38)</f>
        <v/>
      </c>
      <c r="P28" s="146" t="str">
        <f>IF('P14'!$F38="nt","",'P14'!$F38)</f>
        <v/>
      </c>
      <c r="Q28" s="146" t="str">
        <f>IF('P15'!$F38="nt","",'P15'!$F38)</f>
        <v/>
      </c>
      <c r="R28" s="146" t="str">
        <f>IF('P16'!$F38="nt","",'P16'!$F38)</f>
        <v/>
      </c>
      <c r="S28" s="146" t="str">
        <f>IF('P17'!$F38="nt","",'P17'!$F38)</f>
        <v/>
      </c>
      <c r="T28" s="146" t="str">
        <f>IF('P18'!$F38="nt","",'P18'!$F38)</f>
        <v/>
      </c>
      <c r="U28" s="146" t="str">
        <f>IF('P19'!$F38="nt","",'P19'!$F38)</f>
        <v/>
      </c>
      <c r="V28" s="146" t="str">
        <f>IF('P20'!$F38="nt","",'P20'!$F38)</f>
        <v/>
      </c>
      <c r="W28" s="146" t="str">
        <f>IF('P21'!$F38="nt","",'P21'!$F38)</f>
        <v/>
      </c>
      <c r="X28" s="146" t="str">
        <f>IF('P22'!$F38="nt","",'P22'!$F38)</f>
        <v/>
      </c>
      <c r="Y28" s="146" t="str">
        <f>IF('P23'!$F38="nt","",'P23'!$F38)</f>
        <v/>
      </c>
      <c r="Z28" s="146" t="str">
        <f>IF('P24'!$F38="nt","",'P24'!$F38)</f>
        <v/>
      </c>
      <c r="AA28" s="146" t="str">
        <f>IF('P25'!$F38="nt","",'P25'!$F38)</f>
        <v/>
      </c>
    </row>
    <row r="29" ht="13.800000000000001">
      <c r="A29" s="148" t="s">
        <v>104</v>
      </c>
      <c r="B29" s="148" t="s">
        <v>100</v>
      </c>
      <c r="C29" s="146" t="str">
        <f>IF('P01'!$F39="nt","",'P01'!$F39)</f>
        <v>na</v>
      </c>
      <c r="D29" s="146" t="str">
        <f>IF('P02'!$F39="nt","",'P02'!$F39)</f>
        <v>na</v>
      </c>
      <c r="E29" s="146" t="str">
        <f>IF('P03'!$F39="nt","",'P03'!$F39)</f>
        <v>na</v>
      </c>
      <c r="F29" s="146" t="str">
        <f>IF('P04'!$F39="nt","",'P04'!$F39)</f>
        <v>na</v>
      </c>
      <c r="G29" s="146" t="str">
        <f>IF('P05'!$F39="nt","",'P05'!$F39)</f>
        <v/>
      </c>
      <c r="H29" s="146" t="str">
        <f>IF('P06'!$F39="nt","",'P06'!$F39)</f>
        <v/>
      </c>
      <c r="I29" s="146" t="str">
        <f>IF('P07'!$F39="nt","",'P07'!$F39)</f>
        <v/>
      </c>
      <c r="J29" s="146" t="str">
        <f>IF('P08'!$F39="nt","",'P08'!$F39)</f>
        <v/>
      </c>
      <c r="K29" s="146" t="str">
        <f>IF('P09'!$F39="nt","",'P09'!$F39)</f>
        <v/>
      </c>
      <c r="L29" s="146" t="str">
        <f>IF('P10'!$F39="nt","",'P10'!$F39)</f>
        <v/>
      </c>
      <c r="M29" s="146" t="str">
        <f>IF('P11'!$F39="nt","",'P11'!$F39)</f>
        <v/>
      </c>
      <c r="N29" s="146" t="str">
        <f>IF('P12'!$F39="nt","",'P12'!$F39)</f>
        <v/>
      </c>
      <c r="O29" s="146" t="str">
        <f>IF('P13'!$F39="nt","",'P13'!$F39)</f>
        <v/>
      </c>
      <c r="P29" s="146" t="str">
        <f>IF('P14'!$F39="nt","",'P14'!$F39)</f>
        <v/>
      </c>
      <c r="Q29" s="146" t="str">
        <f>IF('P15'!$F39="nt","",'P15'!$F39)</f>
        <v/>
      </c>
      <c r="R29" s="146" t="str">
        <f>IF('P16'!$F39="nt","",'P16'!$F39)</f>
        <v/>
      </c>
      <c r="S29" s="146" t="str">
        <f>IF('P17'!$F39="nt","",'P17'!$F39)</f>
        <v/>
      </c>
      <c r="T29" s="146" t="str">
        <f>IF('P18'!$F39="nt","",'P18'!$F39)</f>
        <v/>
      </c>
      <c r="U29" s="146" t="str">
        <f>IF('P19'!$F39="nt","",'P19'!$F39)</f>
        <v/>
      </c>
      <c r="V29" s="146" t="str">
        <f>IF('P20'!$F39="nt","",'P20'!$F39)</f>
        <v/>
      </c>
      <c r="W29" s="146" t="str">
        <f>IF('P21'!$F39="nt","",'P21'!$F39)</f>
        <v/>
      </c>
      <c r="X29" s="146" t="str">
        <f>IF('P22'!$F39="nt","",'P22'!$F39)</f>
        <v/>
      </c>
      <c r="Y29" s="146" t="str">
        <f>IF('P23'!$F39="nt","",'P23'!$F39)</f>
        <v/>
      </c>
      <c r="Z29" s="146" t="str">
        <f>IF('P24'!$F39="nt","",'P24'!$F39)</f>
        <v/>
      </c>
      <c r="AA29" s="146" t="str">
        <f>IF('P25'!$F39="nt","",'P25'!$F39)</f>
        <v/>
      </c>
    </row>
    <row r="30" ht="13.800000000000001">
      <c r="A30" s="148" t="s">
        <v>104</v>
      </c>
      <c r="B30" s="148" t="s">
        <v>101</v>
      </c>
      <c r="C30" s="146" t="str">
        <f>IF('P01'!$F40="nt","",'P01'!$F40)</f>
        <v>na</v>
      </c>
      <c r="D30" s="146" t="str">
        <f>IF('P02'!$F40="nt","",'P02'!$F40)</f>
        <v>na</v>
      </c>
      <c r="E30" s="146" t="str">
        <f>IF('P03'!$F40="nt","",'P03'!$F40)</f>
        <v>na</v>
      </c>
      <c r="F30" s="146" t="str">
        <f>IF('P04'!$F40="nt","",'P04'!$F40)</f>
        <v>na</v>
      </c>
      <c r="G30" s="146" t="str">
        <f>IF('P05'!$F40="nt","",'P05'!$F40)</f>
        <v/>
      </c>
      <c r="H30" s="146" t="str">
        <f>IF('P06'!$F40="nt","",'P06'!$F40)</f>
        <v/>
      </c>
      <c r="I30" s="146" t="str">
        <f>IF('P07'!$F40="nt","",'P07'!$F40)</f>
        <v/>
      </c>
      <c r="J30" s="146" t="str">
        <f>IF('P08'!$F40="nt","",'P08'!$F40)</f>
        <v/>
      </c>
      <c r="K30" s="146" t="str">
        <f>IF('P09'!$F40="nt","",'P09'!$F40)</f>
        <v/>
      </c>
      <c r="L30" s="146" t="str">
        <f>IF('P10'!$F40="nt","",'P10'!$F40)</f>
        <v/>
      </c>
      <c r="M30" s="146" t="str">
        <f>IF('P11'!$F40="nt","",'P11'!$F40)</f>
        <v/>
      </c>
      <c r="N30" s="146" t="str">
        <f>IF('P12'!$F40="nt","",'P12'!$F40)</f>
        <v/>
      </c>
      <c r="O30" s="146" t="str">
        <f>IF('P13'!$F40="nt","",'P13'!$F40)</f>
        <v/>
      </c>
      <c r="P30" s="146" t="str">
        <f>IF('P14'!$F40="nt","",'P14'!$F40)</f>
        <v/>
      </c>
      <c r="Q30" s="146" t="str">
        <f>IF('P15'!$F40="nt","",'P15'!$F40)</f>
        <v/>
      </c>
      <c r="R30" s="146" t="str">
        <f>IF('P16'!$F40="nt","",'P16'!$F40)</f>
        <v/>
      </c>
      <c r="S30" s="146" t="str">
        <f>IF('P17'!$F40="nt","",'P17'!$F40)</f>
        <v/>
      </c>
      <c r="T30" s="146" t="str">
        <f>IF('P18'!$F40="nt","",'P18'!$F40)</f>
        <v/>
      </c>
      <c r="U30" s="146" t="str">
        <f>IF('P19'!$F40="nt","",'P19'!$F40)</f>
        <v/>
      </c>
      <c r="V30" s="146" t="str">
        <f>IF('P20'!$F40="nt","",'P20'!$F40)</f>
        <v/>
      </c>
      <c r="W30" s="146" t="str">
        <f>IF('P21'!$F40="nt","",'P21'!$F40)</f>
        <v/>
      </c>
      <c r="X30" s="146" t="str">
        <f>IF('P22'!$F40="nt","",'P22'!$F40)</f>
        <v/>
      </c>
      <c r="Y30" s="146" t="str">
        <f>IF('P23'!$F40="nt","",'P23'!$F40)</f>
        <v/>
      </c>
      <c r="Z30" s="146" t="str">
        <f>IF('P24'!$F40="nt","",'P24'!$F40)</f>
        <v/>
      </c>
      <c r="AA30" s="146" t="str">
        <f>IF('P25'!$F40="nt","",'P25'!$F40)</f>
        <v/>
      </c>
    </row>
    <row r="31" ht="13.800000000000001">
      <c r="A31" s="148" t="s">
        <v>104</v>
      </c>
      <c r="B31" s="148" t="s">
        <v>102</v>
      </c>
      <c r="C31" s="146" t="str">
        <f>IF('P01'!$F41="nt","",'P01'!$F41)</f>
        <v>na</v>
      </c>
      <c r="D31" s="146" t="str">
        <f>IF('P02'!$F41="nt","",'P02'!$F41)</f>
        <v>c</v>
      </c>
      <c r="E31" s="146" t="str">
        <f>IF('P03'!$F41="nt","",'P03'!$F41)</f>
        <v>na</v>
      </c>
      <c r="F31" s="146" t="str">
        <f>IF('P04'!$F41="nt","",'P04'!$F41)</f>
        <v>na</v>
      </c>
      <c r="G31" s="146" t="str">
        <f>IF('P05'!$F41="nt","",'P05'!$F41)</f>
        <v/>
      </c>
      <c r="H31" s="146" t="str">
        <f>IF('P06'!$F41="nt","",'P06'!$F41)</f>
        <v/>
      </c>
      <c r="I31" s="146" t="str">
        <f>IF('P07'!$F41="nt","",'P07'!$F41)</f>
        <v/>
      </c>
      <c r="J31" s="146" t="str">
        <f>IF('P08'!$F41="nt","",'P08'!$F41)</f>
        <v/>
      </c>
      <c r="K31" s="146" t="str">
        <f>IF('P09'!$F41="nt","",'P09'!$F41)</f>
        <v/>
      </c>
      <c r="L31" s="146" t="str">
        <f>IF('P10'!$F41="nt","",'P10'!$F41)</f>
        <v/>
      </c>
      <c r="M31" s="146" t="str">
        <f>IF('P11'!$F41="nt","",'P11'!$F41)</f>
        <v/>
      </c>
      <c r="N31" s="146" t="str">
        <f>IF('P12'!$F41="nt","",'P12'!$F41)</f>
        <v/>
      </c>
      <c r="O31" s="146" t="str">
        <f>IF('P13'!$F41="nt","",'P13'!$F41)</f>
        <v/>
      </c>
      <c r="P31" s="146" t="str">
        <f>IF('P14'!$F41="nt","",'P14'!$F41)</f>
        <v/>
      </c>
      <c r="Q31" s="146" t="str">
        <f>IF('P15'!$F41="nt","",'P15'!$F41)</f>
        <v/>
      </c>
      <c r="R31" s="146" t="str">
        <f>IF('P16'!$F41="nt","",'P16'!$F41)</f>
        <v/>
      </c>
      <c r="S31" s="146" t="str">
        <f>IF('P17'!$F41="nt","",'P17'!$F41)</f>
        <v/>
      </c>
      <c r="T31" s="146" t="str">
        <f>IF('P18'!$F41="nt","",'P18'!$F41)</f>
        <v/>
      </c>
      <c r="U31" s="146" t="str">
        <f>IF('P19'!$F41="nt","",'P19'!$F41)</f>
        <v/>
      </c>
      <c r="V31" s="146" t="str">
        <f>IF('P20'!$F41="nt","",'P20'!$F41)</f>
        <v/>
      </c>
      <c r="W31" s="146" t="str">
        <f>IF('P21'!$F41="nt","",'P21'!$F41)</f>
        <v/>
      </c>
      <c r="X31" s="146" t="str">
        <f>IF('P22'!$F41="nt","",'P22'!$F41)</f>
        <v/>
      </c>
      <c r="Y31" s="146" t="str">
        <f>IF('P23'!$F41="nt","",'P23'!$F41)</f>
        <v/>
      </c>
      <c r="Z31" s="146" t="str">
        <f>IF('P24'!$F41="nt","",'P24'!$F41)</f>
        <v/>
      </c>
      <c r="AA31" s="146" t="str">
        <f>IF('P25'!$F41="nt","",'P25'!$F41)</f>
        <v/>
      </c>
    </row>
    <row r="32" ht="13.800000000000001">
      <c r="A32" s="148" t="s">
        <v>104</v>
      </c>
      <c r="B32" s="148" t="s">
        <v>103</v>
      </c>
      <c r="C32" s="146" t="str">
        <f>IF('P01'!$F42="nt","",'P01'!$F42)</f>
        <v>na</v>
      </c>
      <c r="D32" s="146" t="str">
        <f>IF('P02'!$F42="nt","",'P02'!$F42)</f>
        <v>c</v>
      </c>
      <c r="E32" s="146" t="str">
        <f>IF('P03'!$F42="nt","",'P03'!$F42)</f>
        <v>na</v>
      </c>
      <c r="F32" s="146" t="str">
        <f>IF('P04'!$F42="nt","",'P04'!$F42)</f>
        <v>na</v>
      </c>
      <c r="G32" s="146" t="str">
        <f>IF('P05'!$F42="nt","",'P05'!$F42)</f>
        <v/>
      </c>
      <c r="H32" s="146" t="str">
        <f>IF('P06'!$F42="nt","",'P06'!$F42)</f>
        <v/>
      </c>
      <c r="I32" s="146" t="str">
        <f>IF('P07'!$F42="nt","",'P07'!$F42)</f>
        <v/>
      </c>
      <c r="J32" s="146" t="str">
        <f>IF('P08'!$F42="nt","",'P08'!$F42)</f>
        <v/>
      </c>
      <c r="K32" s="146" t="str">
        <f>IF('P09'!$F42="nt","",'P09'!$F42)</f>
        <v/>
      </c>
      <c r="L32" s="146" t="str">
        <f>IF('P10'!$F42="nt","",'P10'!$F42)</f>
        <v/>
      </c>
      <c r="M32" s="146" t="str">
        <f>IF('P11'!$F42="nt","",'P11'!$F42)</f>
        <v/>
      </c>
      <c r="N32" s="146" t="str">
        <f>IF('P12'!$F42="nt","",'P12'!$F42)</f>
        <v/>
      </c>
      <c r="O32" s="146" t="str">
        <f>IF('P13'!$F42="nt","",'P13'!$F42)</f>
        <v/>
      </c>
      <c r="P32" s="146" t="str">
        <f>IF('P14'!$F42="nt","",'P14'!$F42)</f>
        <v/>
      </c>
      <c r="Q32" s="146" t="str">
        <f>IF('P15'!$F42="nt","",'P15'!$F42)</f>
        <v/>
      </c>
      <c r="R32" s="146" t="str">
        <f>IF('P16'!$F42="nt","",'P16'!$F42)</f>
        <v/>
      </c>
      <c r="S32" s="146" t="str">
        <f>IF('P17'!$F42="nt","",'P17'!$F42)</f>
        <v/>
      </c>
      <c r="T32" s="146" t="str">
        <f>IF('P18'!$F42="nt","",'P18'!$F42)</f>
        <v/>
      </c>
      <c r="U32" s="146" t="str">
        <f>IF('P19'!$F42="nt","",'P19'!$F42)</f>
        <v/>
      </c>
      <c r="V32" s="146" t="str">
        <f>IF('P20'!$F42="nt","",'P20'!$F42)</f>
        <v/>
      </c>
      <c r="W32" s="146" t="str">
        <f>IF('P21'!$F42="nt","",'P21'!$F42)</f>
        <v/>
      </c>
      <c r="X32" s="146" t="str">
        <f>IF('P22'!$F42="nt","",'P22'!$F42)</f>
        <v/>
      </c>
      <c r="Y32" s="146" t="str">
        <f>IF('P23'!$F42="nt","",'P23'!$F42)</f>
        <v/>
      </c>
      <c r="Z32" s="146" t="str">
        <f>IF('P24'!$F42="nt","",'P24'!$F42)</f>
        <v/>
      </c>
      <c r="AA32" s="146" t="str">
        <f>IF('P25'!$F42="nt","",'P25'!$F42)</f>
        <v/>
      </c>
    </row>
    <row r="33" ht="13.800000000000001">
      <c r="A33" s="148" t="s">
        <v>104</v>
      </c>
      <c r="B33" s="148" t="s">
        <v>104</v>
      </c>
      <c r="C33" s="146" t="str">
        <f>IF('P01'!$F43="nt","",'P01'!$F43)</f>
        <v>na</v>
      </c>
      <c r="D33" s="146" t="str">
        <f>IF('P02'!$F43="nt","",'P02'!$F43)</f>
        <v>c</v>
      </c>
      <c r="E33" s="146" t="str">
        <f>IF('P03'!$F43="nt","",'P03'!$F43)</f>
        <v>na</v>
      </c>
      <c r="F33" s="146" t="str">
        <f>IF('P04'!$F43="nt","",'P04'!$F43)</f>
        <v>na</v>
      </c>
      <c r="G33" s="146" t="str">
        <f>IF('P05'!$F43="nt","",'P05'!$F43)</f>
        <v/>
      </c>
      <c r="H33" s="146" t="str">
        <f>IF('P06'!$F43="nt","",'P06'!$F43)</f>
        <v/>
      </c>
      <c r="I33" s="146" t="str">
        <f>IF('P07'!$F43="nt","",'P07'!$F43)</f>
        <v/>
      </c>
      <c r="J33" s="146" t="str">
        <f>IF('P08'!$F43="nt","",'P08'!$F43)</f>
        <v/>
      </c>
      <c r="K33" s="146" t="str">
        <f>IF('P09'!$F43="nt","",'P09'!$F43)</f>
        <v/>
      </c>
      <c r="L33" s="146" t="str">
        <f>IF('P10'!$F43="nt","",'P10'!$F43)</f>
        <v/>
      </c>
      <c r="M33" s="146" t="str">
        <f>IF('P11'!$F43="nt","",'P11'!$F43)</f>
        <v/>
      </c>
      <c r="N33" s="146" t="str">
        <f>IF('P12'!$F43="nt","",'P12'!$F43)</f>
        <v/>
      </c>
      <c r="O33" s="146" t="str">
        <f>IF('P13'!$F43="nt","",'P13'!$F43)</f>
        <v/>
      </c>
      <c r="P33" s="146" t="str">
        <f>IF('P14'!$F43="nt","",'P14'!$F43)</f>
        <v/>
      </c>
      <c r="Q33" s="146" t="str">
        <f>IF('P15'!$F43="nt","",'P15'!$F43)</f>
        <v/>
      </c>
      <c r="R33" s="146" t="str">
        <f>IF('P16'!$F43="nt","",'P16'!$F43)</f>
        <v/>
      </c>
      <c r="S33" s="146" t="str">
        <f>IF('P17'!$F43="nt","",'P17'!$F43)</f>
        <v/>
      </c>
      <c r="T33" s="146" t="str">
        <f>IF('P18'!$F43="nt","",'P18'!$F43)</f>
        <v/>
      </c>
      <c r="U33" s="146" t="str">
        <f>IF('P19'!$F43="nt","",'P19'!$F43)</f>
        <v/>
      </c>
      <c r="V33" s="146" t="str">
        <f>IF('P20'!$F43="nt","",'P20'!$F43)</f>
        <v/>
      </c>
      <c r="W33" s="146" t="str">
        <f>IF('P21'!$F43="nt","",'P21'!$F43)</f>
        <v/>
      </c>
      <c r="X33" s="146" t="str">
        <f>IF('P22'!$F43="nt","",'P22'!$F43)</f>
        <v/>
      </c>
      <c r="Y33" s="146" t="str">
        <f>IF('P23'!$F43="nt","",'P23'!$F43)</f>
        <v/>
      </c>
      <c r="Z33" s="146" t="str">
        <f>IF('P24'!$F43="nt","",'P24'!$F43)</f>
        <v/>
      </c>
      <c r="AA33" s="146" t="str">
        <f>IF('P25'!$F43="nt","",'P25'!$F43)</f>
        <v/>
      </c>
    </row>
    <row r="34" ht="13.800000000000001">
      <c r="A34" s="148" t="s">
        <v>104</v>
      </c>
      <c r="B34" s="148" t="s">
        <v>105</v>
      </c>
      <c r="C34" s="146" t="str">
        <f>IF('P01'!$F44="nt","",'P01'!$F44)</f>
        <v>na</v>
      </c>
      <c r="D34" s="146" t="str">
        <f>IF('P02'!$F44="nt","",'P02'!$F44)</f>
        <v>c</v>
      </c>
      <c r="E34" s="146" t="str">
        <f>IF('P03'!$F44="nt","",'P03'!$F44)</f>
        <v>na</v>
      </c>
      <c r="F34" s="146" t="str">
        <f>IF('P04'!$F44="nt","",'P04'!$F44)</f>
        <v>na</v>
      </c>
      <c r="G34" s="146" t="str">
        <f>IF('P05'!$F44="nt","",'P05'!$F44)</f>
        <v/>
      </c>
      <c r="H34" s="146" t="str">
        <f>IF('P06'!$F44="nt","",'P06'!$F44)</f>
        <v/>
      </c>
      <c r="I34" s="146" t="str">
        <f>IF('P07'!$F44="nt","",'P07'!$F44)</f>
        <v/>
      </c>
      <c r="J34" s="146" t="str">
        <f>IF('P08'!$F44="nt","",'P08'!$F44)</f>
        <v/>
      </c>
      <c r="K34" s="146" t="str">
        <f>IF('P09'!$F44="nt","",'P09'!$F44)</f>
        <v/>
      </c>
      <c r="L34" s="146" t="str">
        <f>IF('P10'!$F44="nt","",'P10'!$F44)</f>
        <v/>
      </c>
      <c r="M34" s="146" t="str">
        <f>IF('P11'!$F44="nt","",'P11'!$F44)</f>
        <v/>
      </c>
      <c r="N34" s="146" t="str">
        <f>IF('P12'!$F44="nt","",'P12'!$F44)</f>
        <v/>
      </c>
      <c r="O34" s="146" t="str">
        <f>IF('P13'!$F44="nt","",'P13'!$F44)</f>
        <v/>
      </c>
      <c r="P34" s="146" t="str">
        <f>IF('P14'!$F44="nt","",'P14'!$F44)</f>
        <v/>
      </c>
      <c r="Q34" s="146" t="str">
        <f>IF('P15'!$F44="nt","",'P15'!$F44)</f>
        <v/>
      </c>
      <c r="R34" s="146" t="str">
        <f>IF('P16'!$F44="nt","",'P16'!$F44)</f>
        <v/>
      </c>
      <c r="S34" s="146" t="str">
        <f>IF('P17'!$F44="nt","",'P17'!$F44)</f>
        <v/>
      </c>
      <c r="T34" s="146" t="str">
        <f>IF('P18'!$F44="nt","",'P18'!$F44)</f>
        <v/>
      </c>
      <c r="U34" s="146" t="str">
        <f>IF('P19'!$F44="nt","",'P19'!$F44)</f>
        <v/>
      </c>
      <c r="V34" s="146" t="str">
        <f>IF('P20'!$F44="nt","",'P20'!$F44)</f>
        <v/>
      </c>
      <c r="W34" s="146" t="str">
        <f>IF('P21'!$F44="nt","",'P21'!$F44)</f>
        <v/>
      </c>
      <c r="X34" s="146" t="str">
        <f>IF('P22'!$F44="nt","",'P22'!$F44)</f>
        <v/>
      </c>
      <c r="Y34" s="146" t="str">
        <f>IF('P23'!$F44="nt","",'P23'!$F44)</f>
        <v/>
      </c>
      <c r="Z34" s="146" t="str">
        <f>IF('P24'!$F44="nt","",'P24'!$F44)</f>
        <v/>
      </c>
      <c r="AA34" s="146" t="str">
        <f>IF('P25'!$F44="nt","",'P25'!$F44)</f>
        <v/>
      </c>
    </row>
    <row r="35" ht="13.800000000000001">
      <c r="A35" s="148" t="s">
        <v>104</v>
      </c>
      <c r="B35" s="148" t="s">
        <v>106</v>
      </c>
      <c r="C35" s="146" t="str">
        <f>IF('P01'!$F45="nt","",'P01'!$F45)</f>
        <v>na</v>
      </c>
      <c r="D35" s="146" t="str">
        <f>IF('P02'!$F45="nt","",'P02'!$F45)</f>
        <v>na</v>
      </c>
      <c r="E35" s="146" t="str">
        <f>IF('P03'!$F45="nt","",'P03'!$F45)</f>
        <v>na</v>
      </c>
      <c r="F35" s="146" t="str">
        <f>IF('P04'!$F45="nt","",'P04'!$F45)</f>
        <v>na</v>
      </c>
      <c r="G35" s="146" t="str">
        <f>IF('P05'!$F45="nt","",'P05'!$F45)</f>
        <v/>
      </c>
      <c r="H35" s="146" t="str">
        <f>IF('P06'!$F45="nt","",'P06'!$F45)</f>
        <v/>
      </c>
      <c r="I35" s="146" t="str">
        <f>IF('P07'!$F45="nt","",'P07'!$F45)</f>
        <v/>
      </c>
      <c r="J35" s="146" t="str">
        <f>IF('P08'!$F45="nt","",'P08'!$F45)</f>
        <v/>
      </c>
      <c r="K35" s="146" t="str">
        <f>IF('P09'!$F45="nt","",'P09'!$F45)</f>
        <v/>
      </c>
      <c r="L35" s="146" t="str">
        <f>IF('P10'!$F45="nt","",'P10'!$F45)</f>
        <v/>
      </c>
      <c r="M35" s="146" t="str">
        <f>IF('P11'!$F45="nt","",'P11'!$F45)</f>
        <v/>
      </c>
      <c r="N35" s="146" t="str">
        <f>IF('P12'!$F45="nt","",'P12'!$F45)</f>
        <v/>
      </c>
      <c r="O35" s="146" t="str">
        <f>IF('P13'!$F45="nt","",'P13'!$F45)</f>
        <v/>
      </c>
      <c r="P35" s="146" t="str">
        <f>IF('P14'!$F45="nt","",'P14'!$F45)</f>
        <v/>
      </c>
      <c r="Q35" s="146" t="str">
        <f>IF('P15'!$F45="nt","",'P15'!$F45)</f>
        <v/>
      </c>
      <c r="R35" s="146" t="str">
        <f>IF('P16'!$F45="nt","",'P16'!$F45)</f>
        <v/>
      </c>
      <c r="S35" s="146" t="str">
        <f>IF('P17'!$F45="nt","",'P17'!$F45)</f>
        <v/>
      </c>
      <c r="T35" s="146" t="str">
        <f>IF('P18'!$F45="nt","",'P18'!$F45)</f>
        <v/>
      </c>
      <c r="U35" s="146" t="str">
        <f>IF('P19'!$F45="nt","",'P19'!$F45)</f>
        <v/>
      </c>
      <c r="V35" s="146" t="str">
        <f>IF('P20'!$F45="nt","",'P20'!$F45)</f>
        <v/>
      </c>
      <c r="W35" s="146" t="str">
        <f>IF('P21'!$F45="nt","",'P21'!$F45)</f>
        <v/>
      </c>
      <c r="X35" s="146" t="str">
        <f>IF('P22'!$F45="nt","",'P22'!$F45)</f>
        <v/>
      </c>
      <c r="Y35" s="146" t="str">
        <f>IF('P23'!$F45="nt","",'P23'!$F45)</f>
        <v/>
      </c>
      <c r="Z35" s="146" t="str">
        <f>IF('P24'!$F45="nt","",'P24'!$F45)</f>
        <v/>
      </c>
      <c r="AA35" s="146" t="str">
        <f>IF('P25'!$F45="nt","",'P25'!$F45)</f>
        <v/>
      </c>
    </row>
    <row r="36" ht="13.800000000000001">
      <c r="A36" s="148" t="s">
        <v>104</v>
      </c>
      <c r="B36" s="148" t="s">
        <v>107</v>
      </c>
      <c r="C36" s="146" t="str">
        <f>IF('P01'!$F46="nt","",'P01'!$F46)</f>
        <v>na</v>
      </c>
      <c r="D36" s="146" t="str">
        <f>IF('P02'!$F46="nt","",'P02'!$F46)</f>
        <v>c</v>
      </c>
      <c r="E36" s="146" t="str">
        <f>IF('P03'!$F46="nt","",'P03'!$F46)</f>
        <v>na</v>
      </c>
      <c r="F36" s="146" t="str">
        <f>IF('P04'!$F46="nt","",'P04'!$F46)</f>
        <v>na</v>
      </c>
      <c r="G36" s="146" t="str">
        <f>IF('P05'!$F46="nt","",'P05'!$F46)</f>
        <v/>
      </c>
      <c r="H36" s="146" t="str">
        <f>IF('P06'!$F46="nt","",'P06'!$F46)</f>
        <v/>
      </c>
      <c r="I36" s="146" t="str">
        <f>IF('P07'!$F46="nt","",'P07'!$F46)</f>
        <v/>
      </c>
      <c r="J36" s="146" t="str">
        <f>IF('P08'!$F46="nt","",'P08'!$F46)</f>
        <v/>
      </c>
      <c r="K36" s="146" t="str">
        <f>IF('P09'!$F46="nt","",'P09'!$F46)</f>
        <v/>
      </c>
      <c r="L36" s="146" t="str">
        <f>IF('P10'!$F46="nt","",'P10'!$F46)</f>
        <v/>
      </c>
      <c r="M36" s="146" t="str">
        <f>IF('P11'!$F46="nt","",'P11'!$F46)</f>
        <v/>
      </c>
      <c r="N36" s="146" t="str">
        <f>IF('P12'!$F46="nt","",'P12'!$F46)</f>
        <v/>
      </c>
      <c r="O36" s="146" t="str">
        <f>IF('P13'!$F46="nt","",'P13'!$F46)</f>
        <v/>
      </c>
      <c r="P36" s="146" t="str">
        <f>IF('P14'!$F46="nt","",'P14'!$F46)</f>
        <v/>
      </c>
      <c r="Q36" s="146" t="str">
        <f>IF('P15'!$F46="nt","",'P15'!$F46)</f>
        <v/>
      </c>
      <c r="R36" s="146" t="str">
        <f>IF('P16'!$F46="nt","",'P16'!$F46)</f>
        <v/>
      </c>
      <c r="S36" s="146" t="str">
        <f>IF('P17'!$F46="nt","",'P17'!$F46)</f>
        <v/>
      </c>
      <c r="T36" s="146" t="str">
        <f>IF('P18'!$F46="nt","",'P18'!$F46)</f>
        <v/>
      </c>
      <c r="U36" s="146" t="str">
        <f>IF('P19'!$F46="nt","",'P19'!$F46)</f>
        <v/>
      </c>
      <c r="V36" s="146" t="str">
        <f>IF('P20'!$F46="nt","",'P20'!$F46)</f>
        <v/>
      </c>
      <c r="W36" s="146" t="str">
        <f>IF('P21'!$F46="nt","",'P21'!$F46)</f>
        <v/>
      </c>
      <c r="X36" s="146" t="str">
        <f>IF('P22'!$F46="nt","",'P22'!$F46)</f>
        <v/>
      </c>
      <c r="Y36" s="146" t="str">
        <f>IF('P23'!$F46="nt","",'P23'!$F46)</f>
        <v/>
      </c>
      <c r="Z36" s="146" t="str">
        <f>IF('P24'!$F46="nt","",'P24'!$F46)</f>
        <v/>
      </c>
      <c r="AA36" s="146" t="str">
        <f>IF('P25'!$F46="nt","",'P25'!$F46)</f>
        <v/>
      </c>
    </row>
    <row r="37" ht="13.800000000000001">
      <c r="A37" s="148" t="s">
        <v>105</v>
      </c>
      <c r="B37" s="148" t="s">
        <v>100</v>
      </c>
      <c r="C37" s="146" t="str">
        <f>IF('P01'!$F47="nt","",'P01'!$F47)</f>
        <v>c</v>
      </c>
      <c r="D37" s="146" t="str">
        <f>IF('P02'!$F47="nt","",'P02'!$F47)</f>
        <v>c</v>
      </c>
      <c r="E37" s="146" t="str">
        <f>IF('P03'!$F47="nt","",'P03'!$F47)</f>
        <v>c</v>
      </c>
      <c r="F37" s="146" t="str">
        <f>IF('P04'!$F47="nt","",'P04'!$F47)</f>
        <v>c</v>
      </c>
      <c r="G37" s="146" t="str">
        <f>IF('P05'!$F47="nt","",'P05'!$F47)</f>
        <v/>
      </c>
      <c r="H37" s="146" t="str">
        <f>IF('P06'!$F47="nt","",'P06'!$F47)</f>
        <v/>
      </c>
      <c r="I37" s="146" t="str">
        <f>IF('P07'!$F47="nt","",'P07'!$F47)</f>
        <v/>
      </c>
      <c r="J37" s="146" t="str">
        <f>IF('P08'!$F47="nt","",'P08'!$F47)</f>
        <v/>
      </c>
      <c r="K37" s="146" t="str">
        <f>IF('P09'!$F47="nt","",'P09'!$F47)</f>
        <v/>
      </c>
      <c r="L37" s="146" t="str">
        <f>IF('P10'!$F47="nt","",'P10'!$F47)</f>
        <v/>
      </c>
      <c r="M37" s="146" t="str">
        <f>IF('P11'!$F47="nt","",'P11'!$F47)</f>
        <v/>
      </c>
      <c r="N37" s="146" t="str">
        <f>IF('P12'!$F47="nt","",'P12'!$F47)</f>
        <v/>
      </c>
      <c r="O37" s="146" t="str">
        <f>IF('P13'!$F47="nt","",'P13'!$F47)</f>
        <v/>
      </c>
      <c r="P37" s="146" t="str">
        <f>IF('P14'!$F47="nt","",'P14'!$F47)</f>
        <v/>
      </c>
      <c r="Q37" s="146" t="str">
        <f>IF('P15'!$F47="nt","",'P15'!$F47)</f>
        <v/>
      </c>
      <c r="R37" s="146" t="str">
        <f>IF('P16'!$F47="nt","",'P16'!$F47)</f>
        <v/>
      </c>
      <c r="S37" s="146" t="str">
        <f>IF('P17'!$F47="nt","",'P17'!$F47)</f>
        <v/>
      </c>
      <c r="T37" s="146" t="str">
        <f>IF('P18'!$F47="nt","",'P18'!$F47)</f>
        <v/>
      </c>
      <c r="U37" s="146" t="str">
        <f>IF('P19'!$F47="nt","",'P19'!$F47)</f>
        <v/>
      </c>
      <c r="V37" s="146" t="str">
        <f>IF('P20'!$F47="nt","",'P20'!$F47)</f>
        <v/>
      </c>
      <c r="W37" s="146" t="str">
        <f>IF('P21'!$F47="nt","",'P21'!$F47)</f>
        <v/>
      </c>
      <c r="X37" s="146" t="str">
        <f>IF('P22'!$F47="nt","",'P22'!$F47)</f>
        <v/>
      </c>
      <c r="Y37" s="146" t="str">
        <f>IF('P23'!$F47="nt","",'P23'!$F47)</f>
        <v/>
      </c>
      <c r="Z37" s="146" t="str">
        <f>IF('P24'!$F47="nt","",'P24'!$F47)</f>
        <v/>
      </c>
      <c r="AA37" s="146" t="str">
        <f>IF('P25'!$F47="nt","",'P25'!$F47)</f>
        <v/>
      </c>
    </row>
    <row r="38" ht="13.800000000000001">
      <c r="A38" s="148" t="s">
        <v>105</v>
      </c>
      <c r="B38" s="148" t="s">
        <v>101</v>
      </c>
      <c r="C38" s="146" t="str">
        <f>IF('P01'!$F48="nt","",'P01'!$F48)</f>
        <v>c</v>
      </c>
      <c r="D38" s="146" t="str">
        <f>IF('P02'!$F48="nt","",'P02'!$F48)</f>
        <v>c</v>
      </c>
      <c r="E38" s="146" t="str">
        <f>IF('P03'!$F48="nt","",'P03'!$F48)</f>
        <v>c</v>
      </c>
      <c r="F38" s="146" t="str">
        <f>IF('P04'!$F48="nt","",'P04'!$F48)</f>
        <v>c</v>
      </c>
      <c r="G38" s="146" t="str">
        <f>IF('P05'!$F48="nt","",'P05'!$F48)</f>
        <v/>
      </c>
      <c r="H38" s="146" t="str">
        <f>IF('P06'!$F48="nt","",'P06'!$F48)</f>
        <v/>
      </c>
      <c r="I38" s="146" t="str">
        <f>IF('P07'!$F48="nt","",'P07'!$F48)</f>
        <v/>
      </c>
      <c r="J38" s="146" t="str">
        <f>IF('P08'!$F48="nt","",'P08'!$F48)</f>
        <v/>
      </c>
      <c r="K38" s="146" t="str">
        <f>IF('P09'!$F48="nt","",'P09'!$F48)</f>
        <v/>
      </c>
      <c r="L38" s="146" t="str">
        <f>IF('P10'!$F48="nt","",'P10'!$F48)</f>
        <v/>
      </c>
      <c r="M38" s="146" t="str">
        <f>IF('P11'!$F48="nt","",'P11'!$F48)</f>
        <v/>
      </c>
      <c r="N38" s="146" t="str">
        <f>IF('P12'!$F48="nt","",'P12'!$F48)</f>
        <v/>
      </c>
      <c r="O38" s="146" t="str">
        <f>IF('P13'!$F48="nt","",'P13'!$F48)</f>
        <v/>
      </c>
      <c r="P38" s="146" t="str">
        <f>IF('P14'!$F48="nt","",'P14'!$F48)</f>
        <v/>
      </c>
      <c r="Q38" s="146" t="str">
        <f>IF('P15'!$F48="nt","",'P15'!$F48)</f>
        <v/>
      </c>
      <c r="R38" s="146" t="str">
        <f>IF('P16'!$F48="nt","",'P16'!$F48)</f>
        <v/>
      </c>
      <c r="S38" s="146" t="str">
        <f>IF('P17'!$F48="nt","",'P17'!$F48)</f>
        <v/>
      </c>
      <c r="T38" s="146" t="str">
        <f>IF('P18'!$F48="nt","",'P18'!$F48)</f>
        <v/>
      </c>
      <c r="U38" s="146" t="str">
        <f>IF('P19'!$F48="nt","",'P19'!$F48)</f>
        <v/>
      </c>
      <c r="V38" s="146" t="str">
        <f>IF('P20'!$F48="nt","",'P20'!$F48)</f>
        <v/>
      </c>
      <c r="W38" s="146" t="str">
        <f>IF('P21'!$F48="nt","",'P21'!$F48)</f>
        <v/>
      </c>
      <c r="X38" s="146" t="str">
        <f>IF('P22'!$F48="nt","",'P22'!$F48)</f>
        <v/>
      </c>
      <c r="Y38" s="146" t="str">
        <f>IF('P23'!$F48="nt","",'P23'!$F48)</f>
        <v/>
      </c>
      <c r="Z38" s="146" t="str">
        <f>IF('P24'!$F48="nt","",'P24'!$F48)</f>
        <v/>
      </c>
      <c r="AA38" s="146" t="str">
        <f>IF('P25'!$F48="nt","",'P25'!$F48)</f>
        <v/>
      </c>
    </row>
    <row r="39" ht="13.800000000000001">
      <c r="A39" s="148" t="s">
        <v>106</v>
      </c>
      <c r="B39" s="148" t="s">
        <v>100</v>
      </c>
      <c r="C39" s="146" t="str">
        <f>IF('P01'!$F49="nt","",'P01'!$F49)</f>
        <v>na</v>
      </c>
      <c r="D39" s="146" t="str">
        <f>IF('P02'!$F49="nt","",'P02'!$F49)</f>
        <v>c</v>
      </c>
      <c r="E39" s="146" t="str">
        <f>IF('P03'!$F49="nt","",'P03'!$F49)</f>
        <v>na</v>
      </c>
      <c r="F39" s="146" t="str">
        <f>IF('P04'!$F49="nt","",'P04'!$F49)</f>
        <v>na</v>
      </c>
      <c r="G39" s="146" t="str">
        <f>IF('P05'!$F49="nt","",'P05'!$F49)</f>
        <v/>
      </c>
      <c r="H39" s="146" t="str">
        <f>IF('P06'!$F49="nt","",'P06'!$F49)</f>
        <v/>
      </c>
      <c r="I39" s="146" t="str">
        <f>IF('P07'!$F49="nt","",'P07'!$F49)</f>
        <v/>
      </c>
      <c r="J39" s="146" t="str">
        <f>IF('P08'!$F49="nt","",'P08'!$F49)</f>
        <v/>
      </c>
      <c r="K39" s="146" t="str">
        <f>IF('P09'!$F49="nt","",'P09'!$F49)</f>
        <v/>
      </c>
      <c r="L39" s="146" t="str">
        <f>IF('P10'!$F49="nt","",'P10'!$F49)</f>
        <v/>
      </c>
      <c r="M39" s="146" t="str">
        <f>IF('P11'!$F49="nt","",'P11'!$F49)</f>
        <v/>
      </c>
      <c r="N39" s="146" t="str">
        <f>IF('P12'!$F49="nt","",'P12'!$F49)</f>
        <v/>
      </c>
      <c r="O39" s="146" t="str">
        <f>IF('P13'!$F49="nt","",'P13'!$F49)</f>
        <v/>
      </c>
      <c r="P39" s="146" t="str">
        <f>IF('P14'!$F49="nt","",'P14'!$F49)</f>
        <v/>
      </c>
      <c r="Q39" s="146" t="str">
        <f>IF('P15'!$F49="nt","",'P15'!$F49)</f>
        <v/>
      </c>
      <c r="R39" s="146" t="str">
        <f>IF('P16'!$F49="nt","",'P16'!$F49)</f>
        <v/>
      </c>
      <c r="S39" s="146" t="str">
        <f>IF('P17'!$F49="nt","",'P17'!$F49)</f>
        <v/>
      </c>
      <c r="T39" s="146" t="str">
        <f>IF('P18'!$F49="nt","",'P18'!$F49)</f>
        <v/>
      </c>
      <c r="U39" s="146" t="str">
        <f>IF('P19'!$F49="nt","",'P19'!$F49)</f>
        <v/>
      </c>
      <c r="V39" s="146" t="str">
        <f>IF('P20'!$F49="nt","",'P20'!$F49)</f>
        <v/>
      </c>
      <c r="W39" s="146" t="str">
        <f>IF('P21'!$F49="nt","",'P21'!$F49)</f>
        <v/>
      </c>
      <c r="X39" s="146" t="str">
        <f>IF('P22'!$F49="nt","",'P22'!$F49)</f>
        <v/>
      </c>
      <c r="Y39" s="146" t="str">
        <f>IF('P23'!$F49="nt","",'P23'!$F49)</f>
        <v/>
      </c>
      <c r="Z39" s="146" t="str">
        <f>IF('P24'!$F49="nt","",'P24'!$F49)</f>
        <v/>
      </c>
      <c r="AA39" s="146" t="str">
        <f>IF('P25'!$F49="nt","",'P25'!$F49)</f>
        <v/>
      </c>
    </row>
    <row r="40" ht="13.800000000000001">
      <c r="A40" s="148" t="s">
        <v>106</v>
      </c>
      <c r="B40" s="148" t="s">
        <v>101</v>
      </c>
      <c r="C40" s="146" t="str">
        <f>IF('P01'!$F50="nt","",'P01'!$F50)</f>
        <v>na</v>
      </c>
      <c r="D40" s="146" t="str">
        <f>IF('P02'!$F50="nt","",'P02'!$F50)</f>
        <v>c</v>
      </c>
      <c r="E40" s="146" t="str">
        <f>IF('P03'!$F50="nt","",'P03'!$F50)</f>
        <v>na</v>
      </c>
      <c r="F40" s="146" t="str">
        <f>IF('P04'!$F50="nt","",'P04'!$F50)</f>
        <v>na</v>
      </c>
      <c r="G40" s="146" t="str">
        <f>IF('P05'!$F50="nt","",'P05'!$F50)</f>
        <v/>
      </c>
      <c r="H40" s="146" t="str">
        <f>IF('P06'!$F50="nt","",'P06'!$F50)</f>
        <v/>
      </c>
      <c r="I40" s="146" t="str">
        <f>IF('P07'!$F50="nt","",'P07'!$F50)</f>
        <v/>
      </c>
      <c r="J40" s="146" t="str">
        <f>IF('P08'!$F50="nt","",'P08'!$F50)</f>
        <v/>
      </c>
      <c r="K40" s="146" t="str">
        <f>IF('P09'!$F50="nt","",'P09'!$F50)</f>
        <v/>
      </c>
      <c r="L40" s="146" t="str">
        <f>IF('P10'!$F50="nt","",'P10'!$F50)</f>
        <v/>
      </c>
      <c r="M40" s="146" t="str">
        <f>IF('P11'!$F50="nt","",'P11'!$F50)</f>
        <v/>
      </c>
      <c r="N40" s="146" t="str">
        <f>IF('P12'!$F50="nt","",'P12'!$F50)</f>
        <v/>
      </c>
      <c r="O40" s="146" t="str">
        <f>IF('P13'!$F50="nt","",'P13'!$F50)</f>
        <v/>
      </c>
      <c r="P40" s="146" t="str">
        <f>IF('P14'!$F50="nt","",'P14'!$F50)</f>
        <v/>
      </c>
      <c r="Q40" s="146" t="str">
        <f>IF('P15'!$F50="nt","",'P15'!$F50)</f>
        <v/>
      </c>
      <c r="R40" s="146" t="str">
        <f>IF('P16'!$F50="nt","",'P16'!$F50)</f>
        <v/>
      </c>
      <c r="S40" s="146" t="str">
        <f>IF('P17'!$F50="nt","",'P17'!$F50)</f>
        <v/>
      </c>
      <c r="T40" s="146" t="str">
        <f>IF('P18'!$F50="nt","",'P18'!$F50)</f>
        <v/>
      </c>
      <c r="U40" s="146" t="str">
        <f>IF('P19'!$F50="nt","",'P19'!$F50)</f>
        <v/>
      </c>
      <c r="V40" s="146" t="str">
        <f>IF('P20'!$F50="nt","",'P20'!$F50)</f>
        <v/>
      </c>
      <c r="W40" s="146" t="str">
        <f>IF('P21'!$F50="nt","",'P21'!$F50)</f>
        <v/>
      </c>
      <c r="X40" s="146" t="str">
        <f>IF('P22'!$F50="nt","",'P22'!$F50)</f>
        <v/>
      </c>
      <c r="Y40" s="146" t="str">
        <f>IF('P23'!$F50="nt","",'P23'!$F50)</f>
        <v/>
      </c>
      <c r="Z40" s="146" t="str">
        <f>IF('P24'!$F50="nt","",'P24'!$F50)</f>
        <v/>
      </c>
      <c r="AA40" s="146" t="str">
        <f>IF('P25'!$F50="nt","",'P25'!$F50)</f>
        <v/>
      </c>
    </row>
    <row r="41" ht="13.800000000000001">
      <c r="A41" s="148" t="s">
        <v>106</v>
      </c>
      <c r="B41" s="148" t="s">
        <v>102</v>
      </c>
      <c r="C41" s="146" t="str">
        <f>IF('P01'!$F51="nt","",'P01'!$F51)</f>
        <v>na</v>
      </c>
      <c r="D41" s="146" t="str">
        <f>IF('P02'!$F51="nt","",'P02'!$F51)</f>
        <v>c</v>
      </c>
      <c r="E41" s="146" t="str">
        <f>IF('P03'!$F51="nt","",'P03'!$F51)</f>
        <v>na</v>
      </c>
      <c r="F41" s="146" t="str">
        <f>IF('P04'!$F51="nt","",'P04'!$F51)</f>
        <v>na</v>
      </c>
      <c r="G41" s="146" t="str">
        <f>IF('P05'!$F51="nt","",'P05'!$F51)</f>
        <v/>
      </c>
      <c r="H41" s="146" t="str">
        <f>IF('P06'!$F51="nt","",'P06'!$F51)</f>
        <v/>
      </c>
      <c r="I41" s="146" t="str">
        <f>IF('P07'!$F51="nt","",'P07'!$F51)</f>
        <v/>
      </c>
      <c r="J41" s="146" t="str">
        <f>IF('P08'!$F51="nt","",'P08'!$F51)</f>
        <v/>
      </c>
      <c r="K41" s="146" t="str">
        <f>IF('P09'!$F51="nt","",'P09'!$F51)</f>
        <v/>
      </c>
      <c r="L41" s="146" t="str">
        <f>IF('P10'!$F51="nt","",'P10'!$F51)</f>
        <v/>
      </c>
      <c r="M41" s="146" t="str">
        <f>IF('P11'!$F51="nt","",'P11'!$F51)</f>
        <v/>
      </c>
      <c r="N41" s="146" t="str">
        <f>IF('P12'!$F51="nt","",'P12'!$F51)</f>
        <v/>
      </c>
      <c r="O41" s="146" t="str">
        <f>IF('P13'!$F51="nt","",'P13'!$F51)</f>
        <v/>
      </c>
      <c r="P41" s="146" t="str">
        <f>IF('P14'!$F51="nt","",'P14'!$F51)</f>
        <v/>
      </c>
      <c r="Q41" s="146" t="str">
        <f>IF('P15'!$F51="nt","",'P15'!$F51)</f>
        <v/>
      </c>
      <c r="R41" s="146" t="str">
        <f>IF('P16'!$F51="nt","",'P16'!$F51)</f>
        <v/>
      </c>
      <c r="S41" s="146" t="str">
        <f>IF('P17'!$F51="nt","",'P17'!$F51)</f>
        <v/>
      </c>
      <c r="T41" s="146" t="str">
        <f>IF('P18'!$F51="nt","",'P18'!$F51)</f>
        <v/>
      </c>
      <c r="U41" s="146" t="str">
        <f>IF('P19'!$F51="nt","",'P19'!$F51)</f>
        <v/>
      </c>
      <c r="V41" s="146" t="str">
        <f>IF('P20'!$F51="nt","",'P20'!$F51)</f>
        <v/>
      </c>
      <c r="W41" s="146" t="str">
        <f>IF('P21'!$F51="nt","",'P21'!$F51)</f>
        <v/>
      </c>
      <c r="X41" s="146" t="str">
        <f>IF('P22'!$F51="nt","",'P22'!$F51)</f>
        <v/>
      </c>
      <c r="Y41" s="146" t="str">
        <f>IF('P23'!$F51="nt","",'P23'!$F51)</f>
        <v/>
      </c>
      <c r="Z41" s="146" t="str">
        <f>IF('P24'!$F51="nt","",'P24'!$F51)</f>
        <v/>
      </c>
      <c r="AA41" s="146" t="str">
        <f>IF('P25'!$F51="nt","",'P25'!$F51)</f>
        <v/>
      </c>
    </row>
    <row r="42" ht="13.800000000000001">
      <c r="A42" s="148" t="s">
        <v>106</v>
      </c>
      <c r="B42" s="148" t="s">
        <v>103</v>
      </c>
      <c r="C42" s="146" t="str">
        <f>IF('P01'!$F52="nt","",'P01'!$F52)</f>
        <v>na</v>
      </c>
      <c r="D42" s="146" t="str">
        <f>IF('P02'!$F52="nt","",'P02'!$F52)</f>
        <v>c</v>
      </c>
      <c r="E42" s="146" t="str">
        <f>IF('P03'!$F52="nt","",'P03'!$F52)</f>
        <v>na</v>
      </c>
      <c r="F42" s="146" t="str">
        <f>IF('P04'!$F52="nt","",'P04'!$F52)</f>
        <v>na</v>
      </c>
      <c r="G42" s="146" t="str">
        <f>IF('P05'!$F52="nt","",'P05'!$F52)</f>
        <v/>
      </c>
      <c r="H42" s="146" t="str">
        <f>IF('P06'!$F52="nt","",'P06'!$F52)</f>
        <v/>
      </c>
      <c r="I42" s="146" t="str">
        <f>IF('P07'!$F52="nt","",'P07'!$F52)</f>
        <v/>
      </c>
      <c r="J42" s="146" t="str">
        <f>IF('P08'!$F52="nt","",'P08'!$F52)</f>
        <v/>
      </c>
      <c r="K42" s="146" t="str">
        <f>IF('P09'!$F52="nt","",'P09'!$F52)</f>
        <v/>
      </c>
      <c r="L42" s="146" t="str">
        <f>IF('P10'!$F52="nt","",'P10'!$F52)</f>
        <v/>
      </c>
      <c r="M42" s="146" t="str">
        <f>IF('P11'!$F52="nt","",'P11'!$F52)</f>
        <v/>
      </c>
      <c r="N42" s="146" t="str">
        <f>IF('P12'!$F52="nt","",'P12'!$F52)</f>
        <v/>
      </c>
      <c r="O42" s="146" t="str">
        <f>IF('P13'!$F52="nt","",'P13'!$F52)</f>
        <v/>
      </c>
      <c r="P42" s="146" t="str">
        <f>IF('P14'!$F52="nt","",'P14'!$F52)</f>
        <v/>
      </c>
      <c r="Q42" s="146" t="str">
        <f>IF('P15'!$F52="nt","",'P15'!$F52)</f>
        <v/>
      </c>
      <c r="R42" s="146" t="str">
        <f>IF('P16'!$F52="nt","",'P16'!$F52)</f>
        <v/>
      </c>
      <c r="S42" s="146" t="str">
        <f>IF('P17'!$F52="nt","",'P17'!$F52)</f>
        <v/>
      </c>
      <c r="T42" s="146" t="str">
        <f>IF('P18'!$F52="nt","",'P18'!$F52)</f>
        <v/>
      </c>
      <c r="U42" s="146" t="str">
        <f>IF('P19'!$F52="nt","",'P19'!$F52)</f>
        <v/>
      </c>
      <c r="V42" s="146" t="str">
        <f>IF('P20'!$F52="nt","",'P20'!$F52)</f>
        <v/>
      </c>
      <c r="W42" s="146" t="str">
        <f>IF('P21'!$F52="nt","",'P21'!$F52)</f>
        <v/>
      </c>
      <c r="X42" s="146" t="str">
        <f>IF('P22'!$F52="nt","",'P22'!$F52)</f>
        <v/>
      </c>
      <c r="Y42" s="146" t="str">
        <f>IF('P23'!$F52="nt","",'P23'!$F52)</f>
        <v/>
      </c>
      <c r="Z42" s="146" t="str">
        <f>IF('P24'!$F52="nt","",'P24'!$F52)</f>
        <v/>
      </c>
      <c r="AA42" s="146" t="str">
        <f>IF('P25'!$F52="nt","",'P25'!$F52)</f>
        <v/>
      </c>
    </row>
    <row r="43" ht="13.800000000000001">
      <c r="A43" s="148" t="s">
        <v>106</v>
      </c>
      <c r="B43" s="148" t="s">
        <v>104</v>
      </c>
      <c r="C43" s="146" t="str">
        <f>IF('P01'!$F53="nt","",'P01'!$F53)</f>
        <v>na</v>
      </c>
      <c r="D43" s="146" t="str">
        <f>IF('P02'!$F53="nt","",'P02'!$F53)</f>
        <v>na</v>
      </c>
      <c r="E43" s="146" t="str">
        <f>IF('P03'!$F53="nt","",'P03'!$F53)</f>
        <v>na</v>
      </c>
      <c r="F43" s="146" t="str">
        <f>IF('P04'!$F53="nt","",'P04'!$F53)</f>
        <v>na</v>
      </c>
      <c r="G43" s="146" t="str">
        <f>IF('P05'!$F53="nt","",'P05'!$F53)</f>
        <v/>
      </c>
      <c r="H43" s="146" t="str">
        <f>IF('P06'!$F53="nt","",'P06'!$F53)</f>
        <v/>
      </c>
      <c r="I43" s="146" t="str">
        <f>IF('P07'!$F53="nt","",'P07'!$F53)</f>
        <v/>
      </c>
      <c r="J43" s="146" t="str">
        <f>IF('P08'!$F53="nt","",'P08'!$F53)</f>
        <v/>
      </c>
      <c r="K43" s="146" t="str">
        <f>IF('P09'!$F53="nt","",'P09'!$F53)</f>
        <v/>
      </c>
      <c r="L43" s="146" t="str">
        <f>IF('P10'!$F53="nt","",'P10'!$F53)</f>
        <v/>
      </c>
      <c r="M43" s="146" t="str">
        <f>IF('P11'!$F53="nt","",'P11'!$F53)</f>
        <v/>
      </c>
      <c r="N43" s="146" t="str">
        <f>IF('P12'!$F53="nt","",'P12'!$F53)</f>
        <v/>
      </c>
      <c r="O43" s="146" t="str">
        <f>IF('P13'!$F53="nt","",'P13'!$F53)</f>
        <v/>
      </c>
      <c r="P43" s="146" t="str">
        <f>IF('P14'!$F53="nt","",'P14'!$F53)</f>
        <v/>
      </c>
      <c r="Q43" s="146" t="str">
        <f>IF('P15'!$F53="nt","",'P15'!$F53)</f>
        <v/>
      </c>
      <c r="R43" s="146" t="str">
        <f>IF('P16'!$F53="nt","",'P16'!$F53)</f>
        <v/>
      </c>
      <c r="S43" s="146" t="str">
        <f>IF('P17'!$F53="nt","",'P17'!$F53)</f>
        <v/>
      </c>
      <c r="T43" s="146" t="str">
        <f>IF('P18'!$F53="nt","",'P18'!$F53)</f>
        <v/>
      </c>
      <c r="U43" s="146" t="str">
        <f>IF('P19'!$F53="nt","",'P19'!$F53)</f>
        <v/>
      </c>
      <c r="V43" s="146" t="str">
        <f>IF('P20'!$F53="nt","",'P20'!$F53)</f>
        <v/>
      </c>
      <c r="W43" s="146" t="str">
        <f>IF('P21'!$F53="nt","",'P21'!$F53)</f>
        <v/>
      </c>
      <c r="X43" s="146" t="str">
        <f>IF('P22'!$F53="nt","",'P22'!$F53)</f>
        <v/>
      </c>
      <c r="Y43" s="146" t="str">
        <f>IF('P23'!$F53="nt","",'P23'!$F53)</f>
        <v/>
      </c>
      <c r="Z43" s="146" t="str">
        <f>IF('P24'!$F53="nt","",'P24'!$F53)</f>
        <v/>
      </c>
      <c r="AA43" s="146" t="str">
        <f>IF('P25'!$F53="nt","",'P25'!$F53)</f>
        <v/>
      </c>
    </row>
    <row r="44" ht="13.800000000000001">
      <c r="A44" s="148" t="s">
        <v>107</v>
      </c>
      <c r="B44" s="148" t="s">
        <v>100</v>
      </c>
      <c r="C44" s="146" t="str">
        <f>IF('P01'!$F54="nt","",'P01'!$F54)</f>
        <v>c</v>
      </c>
      <c r="D44" s="146" t="str">
        <f>IF('P02'!$F54="nt","",'P02'!$F54)</f>
        <v>c</v>
      </c>
      <c r="E44" s="146" t="str">
        <f>IF('P03'!$F54="nt","",'P03'!$F54)</f>
        <v>c</v>
      </c>
      <c r="F44" s="146" t="str">
        <f>IF('P04'!$F54="nt","",'P04'!$F54)</f>
        <v>c</v>
      </c>
      <c r="G44" s="146" t="str">
        <f>IF('P05'!$F54="nt","",'P05'!$F54)</f>
        <v/>
      </c>
      <c r="H44" s="146" t="str">
        <f>IF('P06'!$F54="nt","",'P06'!$F54)</f>
        <v/>
      </c>
      <c r="I44" s="146" t="str">
        <f>IF('P07'!$F54="nt","",'P07'!$F54)</f>
        <v/>
      </c>
      <c r="J44" s="146" t="str">
        <f>IF('P08'!$F54="nt","",'P08'!$F54)</f>
        <v/>
      </c>
      <c r="K44" s="146" t="str">
        <f>IF('P09'!$F54="nt","",'P09'!$F54)</f>
        <v/>
      </c>
      <c r="L44" s="146" t="str">
        <f>IF('P10'!$F54="nt","",'P10'!$F54)</f>
        <v/>
      </c>
      <c r="M44" s="146" t="str">
        <f>IF('P11'!$F54="nt","",'P11'!$F54)</f>
        <v/>
      </c>
      <c r="N44" s="146" t="str">
        <f>IF('P12'!$F54="nt","",'P12'!$F54)</f>
        <v/>
      </c>
      <c r="O44" s="146" t="str">
        <f>IF('P13'!$F54="nt","",'P13'!$F54)</f>
        <v/>
      </c>
      <c r="P44" s="146" t="str">
        <f>IF('P14'!$F54="nt","",'P14'!$F54)</f>
        <v/>
      </c>
      <c r="Q44" s="146" t="str">
        <f>IF('P15'!$F54="nt","",'P15'!$F54)</f>
        <v/>
      </c>
      <c r="R44" s="146" t="str">
        <f>IF('P16'!$F54="nt","",'P16'!$F54)</f>
        <v/>
      </c>
      <c r="S44" s="146" t="str">
        <f>IF('P17'!$F54="nt","",'P17'!$F54)</f>
        <v/>
      </c>
      <c r="T44" s="146" t="str">
        <f>IF('P18'!$F54="nt","",'P18'!$F54)</f>
        <v/>
      </c>
      <c r="U44" s="146" t="str">
        <f>IF('P19'!$F54="nt","",'P19'!$F54)</f>
        <v/>
      </c>
      <c r="V44" s="146" t="str">
        <f>IF('P20'!$F54="nt","",'P20'!$F54)</f>
        <v/>
      </c>
      <c r="W44" s="146" t="str">
        <f>IF('P21'!$F54="nt","",'P21'!$F54)</f>
        <v/>
      </c>
      <c r="X44" s="146" t="str">
        <f>IF('P22'!$F54="nt","",'P22'!$F54)</f>
        <v/>
      </c>
      <c r="Y44" s="146" t="str">
        <f>IF('P23'!$F54="nt","",'P23'!$F54)</f>
        <v/>
      </c>
      <c r="Z44" s="146" t="str">
        <f>IF('P24'!$F54="nt","",'P24'!$F54)</f>
        <v/>
      </c>
      <c r="AA44" s="146" t="str">
        <f>IF('P25'!$F54="nt","",'P25'!$F54)</f>
        <v/>
      </c>
    </row>
    <row r="45" ht="13.800000000000001">
      <c r="A45" s="148" t="s">
        <v>107</v>
      </c>
      <c r="B45" s="148" t="s">
        <v>101</v>
      </c>
      <c r="C45" s="146" t="str">
        <f>IF('P01'!$F55="nt","",'P01'!$F55)</f>
        <v>c</v>
      </c>
      <c r="D45" s="146" t="str">
        <f>IF('P02'!$F55="nt","",'P02'!$F55)</f>
        <v>c</v>
      </c>
      <c r="E45" s="146" t="str">
        <f>IF('P03'!$F55="nt","",'P03'!$F55)</f>
        <v>c</v>
      </c>
      <c r="F45" s="146" t="str">
        <f>IF('P04'!$F55="nt","",'P04'!$F55)</f>
        <v>na</v>
      </c>
      <c r="G45" s="146" t="str">
        <f>IF('P05'!$F55="nt","",'P05'!$F55)</f>
        <v/>
      </c>
      <c r="H45" s="146" t="str">
        <f>IF('P06'!$F55="nt","",'P06'!$F55)</f>
        <v/>
      </c>
      <c r="I45" s="146" t="str">
        <f>IF('P07'!$F55="nt","",'P07'!$F55)</f>
        <v/>
      </c>
      <c r="J45" s="146" t="str">
        <f>IF('P08'!$F55="nt","",'P08'!$F55)</f>
        <v/>
      </c>
      <c r="K45" s="146" t="str">
        <f>IF('P09'!$F55="nt","",'P09'!$F55)</f>
        <v/>
      </c>
      <c r="L45" s="146" t="str">
        <f>IF('P10'!$F55="nt","",'P10'!$F55)</f>
        <v/>
      </c>
      <c r="M45" s="146" t="str">
        <f>IF('P11'!$F55="nt","",'P11'!$F55)</f>
        <v/>
      </c>
      <c r="N45" s="146" t="str">
        <f>IF('P12'!$F55="nt","",'P12'!$F55)</f>
        <v/>
      </c>
      <c r="O45" s="146" t="str">
        <f>IF('P13'!$F55="nt","",'P13'!$F55)</f>
        <v/>
      </c>
      <c r="P45" s="146" t="str">
        <f>IF('P14'!$F55="nt","",'P14'!$F55)</f>
        <v/>
      </c>
      <c r="Q45" s="146" t="str">
        <f>IF('P15'!$F55="nt","",'P15'!$F55)</f>
        <v/>
      </c>
      <c r="R45" s="146" t="str">
        <f>IF('P16'!$F55="nt","",'P16'!$F55)</f>
        <v/>
      </c>
      <c r="S45" s="146" t="str">
        <f>IF('P17'!$F55="nt","",'P17'!$F55)</f>
        <v/>
      </c>
      <c r="T45" s="146" t="str">
        <f>IF('P18'!$F55="nt","",'P18'!$F55)</f>
        <v/>
      </c>
      <c r="U45" s="146" t="str">
        <f>IF('P19'!$F55="nt","",'P19'!$F55)</f>
        <v/>
      </c>
      <c r="V45" s="146" t="str">
        <f>IF('P20'!$F55="nt","",'P20'!$F55)</f>
        <v/>
      </c>
      <c r="W45" s="146" t="str">
        <f>IF('P21'!$F55="nt","",'P21'!$F55)</f>
        <v/>
      </c>
      <c r="X45" s="146" t="str">
        <f>IF('P22'!$F55="nt","",'P22'!$F55)</f>
        <v/>
      </c>
      <c r="Y45" s="146" t="str">
        <f>IF('P23'!$F55="nt","",'P23'!$F55)</f>
        <v/>
      </c>
      <c r="Z45" s="146" t="str">
        <f>IF('P24'!$F55="nt","",'P24'!$F55)</f>
        <v/>
      </c>
      <c r="AA45" s="146" t="str">
        <f>IF('P25'!$F55="nt","",'P25'!$F55)</f>
        <v/>
      </c>
    </row>
    <row r="46" ht="13.800000000000001">
      <c r="A46" s="148" t="s">
        <v>107</v>
      </c>
      <c r="B46" s="148" t="s">
        <v>102</v>
      </c>
      <c r="C46" s="146" t="str">
        <f>IF('P01'!$F56="nt","",'P01'!$F56)</f>
        <v>c</v>
      </c>
      <c r="D46" s="146" t="str">
        <f>IF('P02'!$F56="nt","",'P02'!$F56)</f>
        <v>c</v>
      </c>
      <c r="E46" s="146" t="str">
        <f>IF('P03'!$F56="nt","",'P03'!$F56)</f>
        <v>c</v>
      </c>
      <c r="F46" s="146" t="str">
        <f>IF('P04'!$F56="nt","",'P04'!$F56)</f>
        <v>c</v>
      </c>
      <c r="G46" s="146" t="str">
        <f>IF('P05'!$F56="nt","",'P05'!$F56)</f>
        <v/>
      </c>
      <c r="H46" s="146" t="str">
        <f>IF('P06'!$F56="nt","",'P06'!$F56)</f>
        <v/>
      </c>
      <c r="I46" s="146" t="str">
        <f>IF('P07'!$F56="nt","",'P07'!$F56)</f>
        <v/>
      </c>
      <c r="J46" s="146" t="str">
        <f>IF('P08'!$F56="nt","",'P08'!$F56)</f>
        <v/>
      </c>
      <c r="K46" s="146" t="str">
        <f>IF('P09'!$F56="nt","",'P09'!$F56)</f>
        <v/>
      </c>
      <c r="L46" s="146" t="str">
        <f>IF('P10'!$F56="nt","",'P10'!$F56)</f>
        <v/>
      </c>
      <c r="M46" s="146" t="str">
        <f>IF('P11'!$F56="nt","",'P11'!$F56)</f>
        <v/>
      </c>
      <c r="N46" s="146" t="str">
        <f>IF('P12'!$F56="nt","",'P12'!$F56)</f>
        <v/>
      </c>
      <c r="O46" s="146" t="str">
        <f>IF('P13'!$F56="nt","",'P13'!$F56)</f>
        <v/>
      </c>
      <c r="P46" s="146" t="str">
        <f>IF('P14'!$F56="nt","",'P14'!$F56)</f>
        <v/>
      </c>
      <c r="Q46" s="146" t="str">
        <f>IF('P15'!$F56="nt","",'P15'!$F56)</f>
        <v/>
      </c>
      <c r="R46" s="146" t="str">
        <f>IF('P16'!$F56="nt","",'P16'!$F56)</f>
        <v/>
      </c>
      <c r="S46" s="146" t="str">
        <f>IF('P17'!$F56="nt","",'P17'!$F56)</f>
        <v/>
      </c>
      <c r="T46" s="146" t="str">
        <f>IF('P18'!$F56="nt","",'P18'!$F56)</f>
        <v/>
      </c>
      <c r="U46" s="146" t="str">
        <f>IF('P19'!$F56="nt","",'P19'!$F56)</f>
        <v/>
      </c>
      <c r="V46" s="146" t="str">
        <f>IF('P20'!$F56="nt","",'P20'!$F56)</f>
        <v/>
      </c>
      <c r="W46" s="146" t="str">
        <f>IF('P21'!$F56="nt","",'P21'!$F56)</f>
        <v/>
      </c>
      <c r="X46" s="146" t="str">
        <f>IF('P22'!$F56="nt","",'P22'!$F56)</f>
        <v/>
      </c>
      <c r="Y46" s="146" t="str">
        <f>IF('P23'!$F56="nt","",'P23'!$F56)</f>
        <v/>
      </c>
      <c r="Z46" s="146" t="str">
        <f>IF('P24'!$F56="nt","",'P24'!$F56)</f>
        <v/>
      </c>
      <c r="AA46" s="146" t="str">
        <f>IF('P25'!$F56="nt","",'P25'!$F56)</f>
        <v/>
      </c>
    </row>
    <row r="47" ht="13.800000000000001">
      <c r="A47" s="148" t="s">
        <v>107</v>
      </c>
      <c r="B47" s="148" t="s">
        <v>103</v>
      </c>
      <c r="C47" s="146" t="str">
        <f>IF('P01'!$F57="nt","",'P01'!$F57)</f>
        <v>c</v>
      </c>
      <c r="D47" s="146" t="str">
        <f>IF('P02'!$F57="nt","",'P02'!$F57)</f>
        <v>c</v>
      </c>
      <c r="E47" s="146" t="str">
        <f>IF('P03'!$F57="nt","",'P03'!$F57)</f>
        <v>c</v>
      </c>
      <c r="F47" s="146" t="str">
        <f>IF('P04'!$F57="nt","",'P04'!$F57)</f>
        <v>c</v>
      </c>
      <c r="G47" s="146" t="str">
        <f>IF('P05'!$F57="nt","",'P05'!$F57)</f>
        <v/>
      </c>
      <c r="H47" s="146" t="str">
        <f>IF('P06'!$F57="nt","",'P06'!$F57)</f>
        <v/>
      </c>
      <c r="I47" s="146" t="str">
        <f>IF('P07'!$F57="nt","",'P07'!$F57)</f>
        <v/>
      </c>
      <c r="J47" s="146" t="str">
        <f>IF('P08'!$F57="nt","",'P08'!$F57)</f>
        <v/>
      </c>
      <c r="K47" s="146" t="str">
        <f>IF('P09'!$F57="nt","",'P09'!$F57)</f>
        <v/>
      </c>
      <c r="L47" s="146" t="str">
        <f>IF('P10'!$F57="nt","",'P10'!$F57)</f>
        <v/>
      </c>
      <c r="M47" s="146" t="str">
        <f>IF('P11'!$F57="nt","",'P11'!$F57)</f>
        <v/>
      </c>
      <c r="N47" s="146" t="str">
        <f>IF('P12'!$F57="nt","",'P12'!$F57)</f>
        <v/>
      </c>
      <c r="O47" s="146" t="str">
        <f>IF('P13'!$F57="nt","",'P13'!$F57)</f>
        <v/>
      </c>
      <c r="P47" s="146" t="str">
        <f>IF('P14'!$F57="nt","",'P14'!$F57)</f>
        <v/>
      </c>
      <c r="Q47" s="146" t="str">
        <f>IF('P15'!$F57="nt","",'P15'!$F57)</f>
        <v/>
      </c>
      <c r="R47" s="146" t="str">
        <f>IF('P16'!$F57="nt","",'P16'!$F57)</f>
        <v/>
      </c>
      <c r="S47" s="146" t="str">
        <f>IF('P17'!$F57="nt","",'P17'!$F57)</f>
        <v/>
      </c>
      <c r="T47" s="146" t="str">
        <f>IF('P18'!$F57="nt","",'P18'!$F57)</f>
        <v/>
      </c>
      <c r="U47" s="146" t="str">
        <f>IF('P19'!$F57="nt","",'P19'!$F57)</f>
        <v/>
      </c>
      <c r="V47" s="146" t="str">
        <f>IF('P20'!$F57="nt","",'P20'!$F57)</f>
        <v/>
      </c>
      <c r="W47" s="146" t="str">
        <f>IF('P21'!$F57="nt","",'P21'!$F57)</f>
        <v/>
      </c>
      <c r="X47" s="146" t="str">
        <f>IF('P22'!$F57="nt","",'P22'!$F57)</f>
        <v/>
      </c>
      <c r="Y47" s="146" t="str">
        <f>IF('P23'!$F57="nt","",'P23'!$F57)</f>
        <v/>
      </c>
      <c r="Z47" s="146" t="str">
        <f>IF('P24'!$F57="nt","",'P24'!$F57)</f>
        <v/>
      </c>
      <c r="AA47" s="146" t="str">
        <f>IF('P25'!$F57="nt","",'P25'!$F57)</f>
        <v/>
      </c>
    </row>
    <row r="48" ht="13.800000000000001">
      <c r="A48" s="148" t="s">
        <v>107</v>
      </c>
      <c r="B48" s="148" t="s">
        <v>104</v>
      </c>
      <c r="C48" s="146" t="str">
        <f>IF('P01'!$F58="nt","",'P01'!$F58)</f>
        <v>c</v>
      </c>
      <c r="D48" s="146" t="str">
        <f>IF('P02'!$F58="nt","",'P02'!$F58)</f>
        <v>c</v>
      </c>
      <c r="E48" s="146" t="str">
        <f>IF('P03'!$F58="nt","",'P03'!$F58)</f>
        <v>c</v>
      </c>
      <c r="F48" s="146" t="str">
        <f>IF('P04'!$F58="nt","",'P04'!$F58)</f>
        <v>c</v>
      </c>
      <c r="G48" s="146" t="str">
        <f>IF('P05'!$F58="nt","",'P05'!$F58)</f>
        <v/>
      </c>
      <c r="H48" s="146" t="str">
        <f>IF('P06'!$F58="nt","",'P06'!$F58)</f>
        <v/>
      </c>
      <c r="I48" s="146" t="str">
        <f>IF('P07'!$F58="nt","",'P07'!$F58)</f>
        <v/>
      </c>
      <c r="J48" s="146" t="str">
        <f>IF('P08'!$F58="nt","",'P08'!$F58)</f>
        <v/>
      </c>
      <c r="K48" s="146" t="str">
        <f>IF('P09'!$F58="nt","",'P09'!$F58)</f>
        <v/>
      </c>
      <c r="L48" s="146" t="str">
        <f>IF('P10'!$F58="nt","",'P10'!$F58)</f>
        <v/>
      </c>
      <c r="M48" s="146" t="str">
        <f>IF('P11'!$F58="nt","",'P11'!$F58)</f>
        <v/>
      </c>
      <c r="N48" s="146" t="str">
        <f>IF('P12'!$F58="nt","",'P12'!$F58)</f>
        <v/>
      </c>
      <c r="O48" s="146" t="str">
        <f>IF('P13'!$F58="nt","",'P13'!$F58)</f>
        <v/>
      </c>
      <c r="P48" s="146" t="str">
        <f>IF('P14'!$F58="nt","",'P14'!$F58)</f>
        <v/>
      </c>
      <c r="Q48" s="146" t="str">
        <f>IF('P15'!$F58="nt","",'P15'!$F58)</f>
        <v/>
      </c>
      <c r="R48" s="146" t="str">
        <f>IF('P16'!$F58="nt","",'P16'!$F58)</f>
        <v/>
      </c>
      <c r="S48" s="146" t="str">
        <f>IF('P17'!$F58="nt","",'P17'!$F58)</f>
        <v/>
      </c>
      <c r="T48" s="146" t="str">
        <f>IF('P18'!$F58="nt","",'P18'!$F58)</f>
        <v/>
      </c>
      <c r="U48" s="146" t="str">
        <f>IF('P19'!$F58="nt","",'P19'!$F58)</f>
        <v/>
      </c>
      <c r="V48" s="146" t="str">
        <f>IF('P20'!$F58="nt","",'P20'!$F58)</f>
        <v/>
      </c>
      <c r="W48" s="146" t="str">
        <f>IF('P21'!$F58="nt","",'P21'!$F58)</f>
        <v/>
      </c>
      <c r="X48" s="146" t="str">
        <f>IF('P22'!$F58="nt","",'P22'!$F58)</f>
        <v/>
      </c>
      <c r="Y48" s="146" t="str">
        <f>IF('P23'!$F58="nt","",'P23'!$F58)</f>
        <v/>
      </c>
      <c r="Z48" s="146" t="str">
        <f>IF('P24'!$F58="nt","",'P24'!$F58)</f>
        <v/>
      </c>
      <c r="AA48" s="146" t="str">
        <f>IF('P25'!$F58="nt","",'P25'!$F58)</f>
        <v/>
      </c>
    </row>
    <row r="49" ht="13.800000000000001">
      <c r="A49" s="148" t="s">
        <v>107</v>
      </c>
      <c r="B49" s="148" t="s">
        <v>105</v>
      </c>
      <c r="C49" s="146" t="str">
        <f>IF('P01'!$F59="nt","",'P01'!$F59)</f>
        <v>c</v>
      </c>
      <c r="D49" s="146" t="str">
        <f>IF('P02'!$F59="nt","",'P02'!$F59)</f>
        <v>c</v>
      </c>
      <c r="E49" s="146" t="str">
        <f>IF('P03'!$F59="nt","",'P03'!$F59)</f>
        <v>c</v>
      </c>
      <c r="F49" s="146" t="str">
        <f>IF('P04'!$F59="nt","",'P04'!$F59)</f>
        <v>c</v>
      </c>
      <c r="G49" s="146" t="str">
        <f>IF('P05'!$F59="nt","",'P05'!$F59)</f>
        <v/>
      </c>
      <c r="H49" s="146" t="str">
        <f>IF('P06'!$F59="nt","",'P06'!$F59)</f>
        <v/>
      </c>
      <c r="I49" s="146" t="str">
        <f>IF('P07'!$F59="nt","",'P07'!$F59)</f>
        <v/>
      </c>
      <c r="J49" s="146" t="str">
        <f>IF('P08'!$F59="nt","",'P08'!$F59)</f>
        <v/>
      </c>
      <c r="K49" s="146" t="str">
        <f>IF('P09'!$F59="nt","",'P09'!$F59)</f>
        <v/>
      </c>
      <c r="L49" s="146" t="str">
        <f>IF('P10'!$F59="nt","",'P10'!$F59)</f>
        <v/>
      </c>
      <c r="M49" s="146" t="str">
        <f>IF('P11'!$F59="nt","",'P11'!$F59)</f>
        <v/>
      </c>
      <c r="N49" s="146" t="str">
        <f>IF('P12'!$F59="nt","",'P12'!$F59)</f>
        <v/>
      </c>
      <c r="O49" s="146" t="str">
        <f>IF('P13'!$F59="nt","",'P13'!$F59)</f>
        <v/>
      </c>
      <c r="P49" s="146" t="str">
        <f>IF('P14'!$F59="nt","",'P14'!$F59)</f>
        <v/>
      </c>
      <c r="Q49" s="146" t="str">
        <f>IF('P15'!$F59="nt","",'P15'!$F59)</f>
        <v/>
      </c>
      <c r="R49" s="146" t="str">
        <f>IF('P16'!$F59="nt","",'P16'!$F59)</f>
        <v/>
      </c>
      <c r="S49" s="146" t="str">
        <f>IF('P17'!$F59="nt","",'P17'!$F59)</f>
        <v/>
      </c>
      <c r="T49" s="146" t="str">
        <f>IF('P18'!$F59="nt","",'P18'!$F59)</f>
        <v/>
      </c>
      <c r="U49" s="146" t="str">
        <f>IF('P19'!$F59="nt","",'P19'!$F59)</f>
        <v/>
      </c>
      <c r="V49" s="146" t="str">
        <f>IF('P20'!$F59="nt","",'P20'!$F59)</f>
        <v/>
      </c>
      <c r="W49" s="146" t="str">
        <f>IF('P21'!$F59="nt","",'P21'!$F59)</f>
        <v/>
      </c>
      <c r="X49" s="146" t="str">
        <f>IF('P22'!$F59="nt","",'P22'!$F59)</f>
        <v/>
      </c>
      <c r="Y49" s="146" t="str">
        <f>IF('P23'!$F59="nt","",'P23'!$F59)</f>
        <v/>
      </c>
      <c r="Z49" s="146" t="str">
        <f>IF('P24'!$F59="nt","",'P24'!$F59)</f>
        <v/>
      </c>
      <c r="AA49" s="146" t="str">
        <f>IF('P25'!$F59="nt","",'P25'!$F59)</f>
        <v/>
      </c>
    </row>
    <row r="50" ht="13.800000000000001">
      <c r="A50" s="148" t="s">
        <v>107</v>
      </c>
      <c r="B50" s="148" t="s">
        <v>106</v>
      </c>
      <c r="C50" s="146" t="str">
        <f>IF('P01'!$F60="nt","",'P01'!$F60)</f>
        <v>na</v>
      </c>
      <c r="D50" s="146" t="str">
        <f>IF('P02'!$F60="nt","",'P02'!$F60)</f>
        <v>na</v>
      </c>
      <c r="E50" s="146" t="str">
        <f>IF('P03'!$F60="nt","",'P03'!$F60)</f>
        <v>na</v>
      </c>
      <c r="F50" s="146" t="str">
        <f>IF('P04'!$F60="nt","",'P04'!$F60)</f>
        <v>na</v>
      </c>
      <c r="G50" s="146" t="str">
        <f>IF('P05'!$F60="nt","",'P05'!$F60)</f>
        <v/>
      </c>
      <c r="H50" s="146" t="str">
        <f>IF('P06'!$F60="nt","",'P06'!$F60)</f>
        <v/>
      </c>
      <c r="I50" s="146" t="str">
        <f>IF('P07'!$F60="nt","",'P07'!$F60)</f>
        <v/>
      </c>
      <c r="J50" s="146" t="str">
        <f>IF('P08'!$F60="nt","",'P08'!$F60)</f>
        <v/>
      </c>
      <c r="K50" s="146" t="str">
        <f>IF('P09'!$F60="nt","",'P09'!$F60)</f>
        <v/>
      </c>
      <c r="L50" s="146" t="str">
        <f>IF('P10'!$F60="nt","",'P10'!$F60)</f>
        <v/>
      </c>
      <c r="M50" s="146" t="str">
        <f>IF('P11'!$F60="nt","",'P11'!$F60)</f>
        <v/>
      </c>
      <c r="N50" s="146" t="str">
        <f>IF('P12'!$F60="nt","",'P12'!$F60)</f>
        <v/>
      </c>
      <c r="O50" s="146" t="str">
        <f>IF('P13'!$F60="nt","",'P13'!$F60)</f>
        <v/>
      </c>
      <c r="P50" s="146" t="str">
        <f>IF('P14'!$F60="nt","",'P14'!$F60)</f>
        <v/>
      </c>
      <c r="Q50" s="146" t="str">
        <f>IF('P15'!$F60="nt","",'P15'!$F60)</f>
        <v/>
      </c>
      <c r="R50" s="146" t="str">
        <f>IF('P16'!$F60="nt","",'P16'!$F60)</f>
        <v/>
      </c>
      <c r="S50" s="146" t="str">
        <f>IF('P17'!$F60="nt","",'P17'!$F60)</f>
        <v/>
      </c>
      <c r="T50" s="146" t="str">
        <f>IF('P18'!$F60="nt","",'P18'!$F60)</f>
        <v/>
      </c>
      <c r="U50" s="146" t="str">
        <f>IF('P19'!$F60="nt","",'P19'!$F60)</f>
        <v/>
      </c>
      <c r="V50" s="146" t="str">
        <f>IF('P20'!$F60="nt","",'P20'!$F60)</f>
        <v/>
      </c>
      <c r="W50" s="146" t="str">
        <f>IF('P21'!$F60="nt","",'P21'!$F60)</f>
        <v/>
      </c>
      <c r="X50" s="146" t="str">
        <f>IF('P22'!$F60="nt","",'P22'!$F60)</f>
        <v/>
      </c>
      <c r="Y50" s="146" t="str">
        <f>IF('P23'!$F60="nt","",'P23'!$F60)</f>
        <v/>
      </c>
      <c r="Z50" s="146" t="str">
        <f>IF('P24'!$F60="nt","",'P24'!$F60)</f>
        <v/>
      </c>
      <c r="AA50" s="146" t="str">
        <f>IF('P25'!$F60="nt","",'P25'!$F60)</f>
        <v/>
      </c>
    </row>
    <row r="51" ht="13.800000000000001">
      <c r="A51" s="148" t="s">
        <v>107</v>
      </c>
      <c r="B51" s="148" t="s">
        <v>107</v>
      </c>
      <c r="C51" s="146" t="str">
        <f>IF('P01'!$F61="nt","",'P01'!$F61)</f>
        <v>na</v>
      </c>
      <c r="D51" s="146" t="str">
        <f>IF('P02'!$F61="nt","",'P02'!$F61)</f>
        <v>na</v>
      </c>
      <c r="E51" s="146" t="str">
        <f>IF('P03'!$F61="nt","",'P03'!$F61)</f>
        <v>na</v>
      </c>
      <c r="F51" s="146" t="str">
        <f>IF('P04'!$F61="nt","",'P04'!$F61)</f>
        <v>na</v>
      </c>
      <c r="G51" s="146" t="str">
        <f>IF('P05'!$F61="nt","",'P05'!$F61)</f>
        <v/>
      </c>
      <c r="H51" s="146" t="str">
        <f>IF('P06'!$F61="nt","",'P06'!$F61)</f>
        <v/>
      </c>
      <c r="I51" s="146" t="str">
        <f>IF('P07'!$F61="nt","",'P07'!$F61)</f>
        <v/>
      </c>
      <c r="J51" s="146" t="str">
        <f>IF('P08'!$F61="nt","",'P08'!$F61)</f>
        <v/>
      </c>
      <c r="K51" s="146" t="str">
        <f>IF('P09'!$F61="nt","",'P09'!$F61)</f>
        <v/>
      </c>
      <c r="L51" s="146" t="str">
        <f>IF('P10'!$F61="nt","",'P10'!$F61)</f>
        <v/>
      </c>
      <c r="M51" s="146" t="str">
        <f>IF('P11'!$F61="nt","",'P11'!$F61)</f>
        <v/>
      </c>
      <c r="N51" s="146" t="str">
        <f>IF('P12'!$F61="nt","",'P12'!$F61)</f>
        <v/>
      </c>
      <c r="O51" s="146" t="str">
        <f>IF('P13'!$F61="nt","",'P13'!$F61)</f>
        <v/>
      </c>
      <c r="P51" s="146" t="str">
        <f>IF('P14'!$F61="nt","",'P14'!$F61)</f>
        <v/>
      </c>
      <c r="Q51" s="146" t="str">
        <f>IF('P15'!$F61="nt","",'P15'!$F61)</f>
        <v/>
      </c>
      <c r="R51" s="146" t="str">
        <f>IF('P16'!$F61="nt","",'P16'!$F61)</f>
        <v/>
      </c>
      <c r="S51" s="146" t="str">
        <f>IF('P17'!$F61="nt","",'P17'!$F61)</f>
        <v/>
      </c>
      <c r="T51" s="146" t="str">
        <f>IF('P18'!$F61="nt","",'P18'!$F61)</f>
        <v/>
      </c>
      <c r="U51" s="146" t="str">
        <f>IF('P19'!$F61="nt","",'P19'!$F61)</f>
        <v/>
      </c>
      <c r="V51" s="146" t="str">
        <f>IF('P20'!$F61="nt","",'P20'!$F61)</f>
        <v/>
      </c>
      <c r="W51" s="146" t="str">
        <f>IF('P21'!$F61="nt","",'P21'!$F61)</f>
        <v/>
      </c>
      <c r="X51" s="146" t="str">
        <f>IF('P22'!$F61="nt","",'P22'!$F61)</f>
        <v/>
      </c>
      <c r="Y51" s="146" t="str">
        <f>IF('P23'!$F61="nt","",'P23'!$F61)</f>
        <v/>
      </c>
      <c r="Z51" s="146" t="str">
        <f>IF('P24'!$F61="nt","",'P24'!$F61)</f>
        <v/>
      </c>
      <c r="AA51" s="146" t="str">
        <f>IF('P25'!$F61="nt","",'P25'!$F61)</f>
        <v/>
      </c>
    </row>
    <row r="52" ht="13.800000000000001">
      <c r="A52" s="148" t="s">
        <v>107</v>
      </c>
      <c r="B52" s="148" t="s">
        <v>108</v>
      </c>
      <c r="C52" s="146" t="str">
        <f>IF('P01'!$F62="nt","",'P01'!$F62)</f>
        <v>c</v>
      </c>
      <c r="D52" s="146" t="str">
        <f>IF('P02'!$F62="nt","",'P02'!$F62)</f>
        <v>c</v>
      </c>
      <c r="E52" s="146" t="str">
        <f>IF('P03'!$F62="nt","",'P03'!$F62)</f>
        <v>c</v>
      </c>
      <c r="F52" s="146" t="str">
        <f>IF('P04'!$F62="nt","",'P04'!$F62)</f>
        <v>c</v>
      </c>
      <c r="G52" s="146" t="str">
        <f>IF('P05'!$F62="nt","",'P05'!$F62)</f>
        <v/>
      </c>
      <c r="H52" s="146" t="str">
        <f>IF('P06'!$F62="nt","",'P06'!$F62)</f>
        <v/>
      </c>
      <c r="I52" s="146" t="str">
        <f>IF('P07'!$F62="nt","",'P07'!$F62)</f>
        <v/>
      </c>
      <c r="J52" s="146" t="str">
        <f>IF('P08'!$F62="nt","",'P08'!$F62)</f>
        <v/>
      </c>
      <c r="K52" s="146" t="str">
        <f>IF('P09'!$F62="nt","",'P09'!$F62)</f>
        <v/>
      </c>
      <c r="L52" s="146" t="str">
        <f>IF('P10'!$F62="nt","",'P10'!$F62)</f>
        <v/>
      </c>
      <c r="M52" s="146" t="str">
        <f>IF('P11'!$F62="nt","",'P11'!$F62)</f>
        <v/>
      </c>
      <c r="N52" s="146" t="str">
        <f>IF('P12'!$F62="nt","",'P12'!$F62)</f>
        <v/>
      </c>
      <c r="O52" s="146" t="str">
        <f>IF('P13'!$F62="nt","",'P13'!$F62)</f>
        <v/>
      </c>
      <c r="P52" s="146" t="str">
        <f>IF('P14'!$F62="nt","",'P14'!$F62)</f>
        <v/>
      </c>
      <c r="Q52" s="146" t="str">
        <f>IF('P15'!$F62="nt","",'P15'!$F62)</f>
        <v/>
      </c>
      <c r="R52" s="146" t="str">
        <f>IF('P16'!$F62="nt","",'P16'!$F62)</f>
        <v/>
      </c>
      <c r="S52" s="146" t="str">
        <f>IF('P17'!$F62="nt","",'P17'!$F62)</f>
        <v/>
      </c>
      <c r="T52" s="146" t="str">
        <f>IF('P18'!$F62="nt","",'P18'!$F62)</f>
        <v/>
      </c>
      <c r="U52" s="146" t="str">
        <f>IF('P19'!$F62="nt","",'P19'!$F62)</f>
        <v/>
      </c>
      <c r="V52" s="146" t="str">
        <f>IF('P20'!$F62="nt","",'P20'!$F62)</f>
        <v/>
      </c>
      <c r="W52" s="146" t="str">
        <f>IF('P21'!$F62="nt","",'P21'!$F62)</f>
        <v/>
      </c>
      <c r="X52" s="146" t="str">
        <f>IF('P22'!$F62="nt","",'P22'!$F62)</f>
        <v/>
      </c>
      <c r="Y52" s="146" t="str">
        <f>IF('P23'!$F62="nt","",'P23'!$F62)</f>
        <v/>
      </c>
      <c r="Z52" s="146" t="str">
        <f>IF('P24'!$F62="nt","",'P24'!$F62)</f>
        <v/>
      </c>
      <c r="AA52" s="146" t="str">
        <f>IF('P25'!$F62="nt","",'P25'!$F62)</f>
        <v/>
      </c>
    </row>
    <row r="53" ht="13.800000000000001">
      <c r="A53" s="148" t="s">
        <v>107</v>
      </c>
      <c r="B53" s="148" t="s">
        <v>109</v>
      </c>
      <c r="C53" s="146" t="str">
        <f>IF('P01'!$F63="nt","",'P01'!$F63)</f>
        <v>na</v>
      </c>
      <c r="D53" s="146" t="str">
        <f>IF('P02'!$F63="nt","",'P02'!$F63)</f>
        <v>na</v>
      </c>
      <c r="E53" s="146" t="str">
        <f>IF('P03'!$F63="nt","",'P03'!$F63)</f>
        <v>na</v>
      </c>
      <c r="F53" s="146" t="str">
        <f>IF('P04'!$F63="nt","",'P04'!$F63)</f>
        <v>na</v>
      </c>
      <c r="G53" s="146" t="str">
        <f>IF('P05'!$F63="nt","",'P05'!$F63)</f>
        <v/>
      </c>
      <c r="H53" s="146" t="str">
        <f>IF('P06'!$F63="nt","",'P06'!$F63)</f>
        <v/>
      </c>
      <c r="I53" s="146" t="str">
        <f>IF('P07'!$F63="nt","",'P07'!$F63)</f>
        <v/>
      </c>
      <c r="J53" s="146" t="str">
        <f>IF('P08'!$F63="nt","",'P08'!$F63)</f>
        <v/>
      </c>
      <c r="K53" s="146" t="str">
        <f>IF('P09'!$F63="nt","",'P09'!$F63)</f>
        <v/>
      </c>
      <c r="L53" s="146" t="str">
        <f>IF('P10'!$F63="nt","",'P10'!$F63)</f>
        <v/>
      </c>
      <c r="M53" s="146" t="str">
        <f>IF('P11'!$F63="nt","",'P11'!$F63)</f>
        <v/>
      </c>
      <c r="N53" s="146" t="str">
        <f>IF('P12'!$F63="nt","",'P12'!$F63)</f>
        <v/>
      </c>
      <c r="O53" s="146" t="str">
        <f>IF('P13'!$F63="nt","",'P13'!$F63)</f>
        <v/>
      </c>
      <c r="P53" s="146" t="str">
        <f>IF('P14'!$F63="nt","",'P14'!$F63)</f>
        <v/>
      </c>
      <c r="Q53" s="146" t="str">
        <f>IF('P15'!$F63="nt","",'P15'!$F63)</f>
        <v/>
      </c>
      <c r="R53" s="146" t="str">
        <f>IF('P16'!$F63="nt","",'P16'!$F63)</f>
        <v/>
      </c>
      <c r="S53" s="146" t="str">
        <f>IF('P17'!$F63="nt","",'P17'!$F63)</f>
        <v/>
      </c>
      <c r="T53" s="146" t="str">
        <f>IF('P18'!$F63="nt","",'P18'!$F63)</f>
        <v/>
      </c>
      <c r="U53" s="146" t="str">
        <f>IF('P19'!$F63="nt","",'P19'!$F63)</f>
        <v/>
      </c>
      <c r="V53" s="146" t="str">
        <f>IF('P20'!$F63="nt","",'P20'!$F63)</f>
        <v/>
      </c>
      <c r="W53" s="146" t="str">
        <f>IF('P21'!$F63="nt","",'P21'!$F63)</f>
        <v/>
      </c>
      <c r="X53" s="146" t="str">
        <f>IF('P22'!$F63="nt","",'P22'!$F63)</f>
        <v/>
      </c>
      <c r="Y53" s="146" t="str">
        <f>IF('P23'!$F63="nt","",'P23'!$F63)</f>
        <v/>
      </c>
      <c r="Z53" s="146" t="str">
        <f>IF('P24'!$F63="nt","",'P24'!$F63)</f>
        <v/>
      </c>
      <c r="AA53" s="146" t="str">
        <f>IF('P25'!$F63="nt","",'P25'!$F63)</f>
        <v/>
      </c>
    </row>
    <row r="54" ht="13.800000000000001">
      <c r="A54" s="148" t="s">
        <v>108</v>
      </c>
      <c r="B54" s="148" t="s">
        <v>100</v>
      </c>
      <c r="C54" s="146" t="str">
        <f>IF('P01'!$F64="nt","",'P01'!$F64)</f>
        <v>c</v>
      </c>
      <c r="D54" s="146" t="str">
        <f>IF('P02'!$F64="nt","",'P02'!$F64)</f>
        <v>c</v>
      </c>
      <c r="E54" s="146" t="str">
        <f>IF('P03'!$F64="nt","",'P03'!$F64)</f>
        <v>c</v>
      </c>
      <c r="F54" s="146" t="str">
        <f>IF('P04'!$F64="nt","",'P04'!$F64)</f>
        <v>c</v>
      </c>
      <c r="G54" s="146" t="str">
        <f>IF('P05'!$F64="nt","",'P05'!$F64)</f>
        <v/>
      </c>
      <c r="H54" s="146" t="str">
        <f>IF('P06'!$F64="nt","",'P06'!$F64)</f>
        <v/>
      </c>
      <c r="I54" s="146" t="str">
        <f>IF('P07'!$F64="nt","",'P07'!$F64)</f>
        <v/>
      </c>
      <c r="J54" s="146" t="str">
        <f>IF('P08'!$F64="nt","",'P08'!$F64)</f>
        <v/>
      </c>
      <c r="K54" s="146" t="str">
        <f>IF('P09'!$F64="nt","",'P09'!$F64)</f>
        <v/>
      </c>
      <c r="L54" s="146" t="str">
        <f>IF('P10'!$F64="nt","",'P10'!$F64)</f>
        <v/>
      </c>
      <c r="M54" s="146" t="str">
        <f>IF('P11'!$F64="nt","",'P11'!$F64)</f>
        <v/>
      </c>
      <c r="N54" s="146" t="str">
        <f>IF('P12'!$F64="nt","",'P12'!$F64)</f>
        <v/>
      </c>
      <c r="O54" s="146" t="str">
        <f>IF('P13'!$F64="nt","",'P13'!$F64)</f>
        <v/>
      </c>
      <c r="P54" s="146" t="str">
        <f>IF('P14'!$F64="nt","",'P14'!$F64)</f>
        <v/>
      </c>
      <c r="Q54" s="146" t="str">
        <f>IF('P15'!$F64="nt","",'P15'!$F64)</f>
        <v/>
      </c>
      <c r="R54" s="146" t="str">
        <f>IF('P16'!$F64="nt","",'P16'!$F64)</f>
        <v/>
      </c>
      <c r="S54" s="146" t="str">
        <f>IF('P17'!$F64="nt","",'P17'!$F64)</f>
        <v/>
      </c>
      <c r="T54" s="146" t="str">
        <f>IF('P18'!$F64="nt","",'P18'!$F64)</f>
        <v/>
      </c>
      <c r="U54" s="146" t="str">
        <f>IF('P19'!$F64="nt","",'P19'!$F64)</f>
        <v/>
      </c>
      <c r="V54" s="146" t="str">
        <f>IF('P20'!$F64="nt","",'P20'!$F64)</f>
        <v/>
      </c>
      <c r="W54" s="146" t="str">
        <f>IF('P21'!$F64="nt","",'P21'!$F64)</f>
        <v/>
      </c>
      <c r="X54" s="146" t="str">
        <f>IF('P22'!$F64="nt","",'P22'!$F64)</f>
        <v/>
      </c>
      <c r="Y54" s="146" t="str">
        <f>IF('P23'!$F64="nt","",'P23'!$F64)</f>
        <v/>
      </c>
      <c r="Z54" s="146" t="str">
        <f>IF('P24'!$F64="nt","",'P24'!$F64)</f>
        <v/>
      </c>
      <c r="AA54" s="146" t="str">
        <f>IF('P25'!$F64="nt","",'P25'!$F64)</f>
        <v/>
      </c>
    </row>
    <row r="55" ht="13.800000000000001">
      <c r="A55" s="148" t="s">
        <v>108</v>
      </c>
      <c r="B55" s="148" t="s">
        <v>101</v>
      </c>
      <c r="C55" s="146" t="str">
        <f>IF('P01'!$F65="nt","",'P01'!$F65)</f>
        <v>c</v>
      </c>
      <c r="D55" s="146" t="str">
        <f>IF('P02'!$F65="nt","",'P02'!$F65)</f>
        <v>c</v>
      </c>
      <c r="E55" s="146" t="str">
        <f>IF('P03'!$F65="nt","",'P03'!$F65)</f>
        <v>c</v>
      </c>
      <c r="F55" s="146" t="str">
        <f>IF('P04'!$F65="nt","",'P04'!$F65)</f>
        <v>c</v>
      </c>
      <c r="G55" s="146" t="str">
        <f>IF('P05'!$F65="nt","",'P05'!$F65)</f>
        <v/>
      </c>
      <c r="H55" s="146" t="str">
        <f>IF('P06'!$F65="nt","",'P06'!$F65)</f>
        <v/>
      </c>
      <c r="I55" s="146" t="str">
        <f>IF('P07'!$F65="nt","",'P07'!$F65)</f>
        <v/>
      </c>
      <c r="J55" s="146" t="str">
        <f>IF('P08'!$F65="nt","",'P08'!$F65)</f>
        <v/>
      </c>
      <c r="K55" s="146" t="str">
        <f>IF('P09'!$F65="nt","",'P09'!$F65)</f>
        <v/>
      </c>
      <c r="L55" s="146" t="str">
        <f>IF('P10'!$F65="nt","",'P10'!$F65)</f>
        <v/>
      </c>
      <c r="M55" s="146" t="str">
        <f>IF('P11'!$F65="nt","",'P11'!$F65)</f>
        <v/>
      </c>
      <c r="N55" s="146" t="str">
        <f>IF('P12'!$F65="nt","",'P12'!$F65)</f>
        <v/>
      </c>
      <c r="O55" s="146" t="str">
        <f>IF('P13'!$F65="nt","",'P13'!$F65)</f>
        <v/>
      </c>
      <c r="P55" s="146" t="str">
        <f>IF('P14'!$F65="nt","",'P14'!$F65)</f>
        <v/>
      </c>
      <c r="Q55" s="146" t="str">
        <f>IF('P15'!$F65="nt","",'P15'!$F65)</f>
        <v/>
      </c>
      <c r="R55" s="146" t="str">
        <f>IF('P16'!$F65="nt","",'P16'!$F65)</f>
        <v/>
      </c>
      <c r="S55" s="146" t="str">
        <f>IF('P17'!$F65="nt","",'P17'!$F65)</f>
        <v/>
      </c>
      <c r="T55" s="146" t="str">
        <f>IF('P18'!$F65="nt","",'P18'!$F65)</f>
        <v/>
      </c>
      <c r="U55" s="146" t="str">
        <f>IF('P19'!$F65="nt","",'P19'!$F65)</f>
        <v/>
      </c>
      <c r="V55" s="146" t="str">
        <f>IF('P20'!$F65="nt","",'P20'!$F65)</f>
        <v/>
      </c>
      <c r="W55" s="146" t="str">
        <f>IF('P21'!$F65="nt","",'P21'!$F65)</f>
        <v/>
      </c>
      <c r="X55" s="146" t="str">
        <f>IF('P22'!$F65="nt","",'P22'!$F65)</f>
        <v/>
      </c>
      <c r="Y55" s="146" t="str">
        <f>IF('P23'!$F65="nt","",'P23'!$F65)</f>
        <v/>
      </c>
      <c r="Z55" s="146" t="str">
        <f>IF('P24'!$F65="nt","",'P24'!$F65)</f>
        <v/>
      </c>
      <c r="AA55" s="146" t="str">
        <f>IF('P25'!$F65="nt","",'P25'!$F65)</f>
        <v/>
      </c>
    </row>
    <row r="56" ht="13.800000000000001">
      <c r="A56" s="148" t="s">
        <v>108</v>
      </c>
      <c r="B56" s="148" t="s">
        <v>102</v>
      </c>
      <c r="C56" s="146" t="str">
        <f>IF('P01'!$F66="nt","",'P01'!$F66)</f>
        <v>c</v>
      </c>
      <c r="D56" s="146" t="str">
        <f>IF('P02'!$F66="nt","",'P02'!$F66)</f>
        <v>c</v>
      </c>
      <c r="E56" s="146" t="str">
        <f>IF('P03'!$F66="nt","",'P03'!$F66)</f>
        <v>c</v>
      </c>
      <c r="F56" s="146" t="str">
        <f>IF('P04'!$F66="nt","",'P04'!$F66)</f>
        <v>c</v>
      </c>
      <c r="G56" s="146" t="str">
        <f>IF('P05'!$F66="nt","",'P05'!$F66)</f>
        <v/>
      </c>
      <c r="H56" s="146" t="str">
        <f>IF('P06'!$F66="nt","",'P06'!$F66)</f>
        <v/>
      </c>
      <c r="I56" s="146" t="str">
        <f>IF('P07'!$F66="nt","",'P07'!$F66)</f>
        <v/>
      </c>
      <c r="J56" s="146" t="str">
        <f>IF('P08'!$F66="nt","",'P08'!$F66)</f>
        <v/>
      </c>
      <c r="K56" s="146" t="str">
        <f>IF('P09'!$F66="nt","",'P09'!$F66)</f>
        <v/>
      </c>
      <c r="L56" s="146" t="str">
        <f>IF('P10'!$F66="nt","",'P10'!$F66)</f>
        <v/>
      </c>
      <c r="M56" s="146" t="str">
        <f>IF('P11'!$F66="nt","",'P11'!$F66)</f>
        <v/>
      </c>
      <c r="N56" s="146" t="str">
        <f>IF('P12'!$F66="nt","",'P12'!$F66)</f>
        <v/>
      </c>
      <c r="O56" s="146" t="str">
        <f>IF('P13'!$F66="nt","",'P13'!$F66)</f>
        <v/>
      </c>
      <c r="P56" s="146" t="str">
        <f>IF('P14'!$F66="nt","",'P14'!$F66)</f>
        <v/>
      </c>
      <c r="Q56" s="146" t="str">
        <f>IF('P15'!$F66="nt","",'P15'!$F66)</f>
        <v/>
      </c>
      <c r="R56" s="146" t="str">
        <f>IF('P16'!$F66="nt","",'P16'!$F66)</f>
        <v/>
      </c>
      <c r="S56" s="146" t="str">
        <f>IF('P17'!$F66="nt","",'P17'!$F66)</f>
        <v/>
      </c>
      <c r="T56" s="146" t="str">
        <f>IF('P18'!$F66="nt","",'P18'!$F66)</f>
        <v/>
      </c>
      <c r="U56" s="146" t="str">
        <f>IF('P19'!$F66="nt","",'P19'!$F66)</f>
        <v/>
      </c>
      <c r="V56" s="146" t="str">
        <f>IF('P20'!$F66="nt","",'P20'!$F66)</f>
        <v/>
      </c>
      <c r="W56" s="146" t="str">
        <f>IF('P21'!$F66="nt","",'P21'!$F66)</f>
        <v/>
      </c>
      <c r="X56" s="146" t="str">
        <f>IF('P22'!$F66="nt","",'P22'!$F66)</f>
        <v/>
      </c>
      <c r="Y56" s="146" t="str">
        <f>IF('P23'!$F66="nt","",'P23'!$F66)</f>
        <v/>
      </c>
      <c r="Z56" s="146" t="str">
        <f>IF('P24'!$F66="nt","",'P24'!$F66)</f>
        <v/>
      </c>
      <c r="AA56" s="146" t="str">
        <f>IF('P25'!$F66="nt","",'P25'!$F66)</f>
        <v/>
      </c>
    </row>
    <row r="57" ht="13.800000000000001">
      <c r="A57" s="148" t="s">
        <v>108</v>
      </c>
      <c r="B57" s="148" t="s">
        <v>103</v>
      </c>
      <c r="C57" s="146" t="str">
        <f>IF('P01'!$F67="nt","",'P01'!$F67)</f>
        <v>na</v>
      </c>
      <c r="D57" s="146" t="str">
        <f>IF('P02'!$F67="nt","",'P02'!$F67)</f>
        <v>na</v>
      </c>
      <c r="E57" s="146" t="str">
        <f>IF('P03'!$F67="nt","",'P03'!$F67)</f>
        <v>na</v>
      </c>
      <c r="F57" s="146" t="str">
        <f>IF('P04'!$F67="nt","",'P04'!$F67)</f>
        <v>na</v>
      </c>
      <c r="G57" s="146" t="str">
        <f>IF('P05'!$F67="nt","",'P05'!$F67)</f>
        <v/>
      </c>
      <c r="H57" s="146" t="str">
        <f>IF('P06'!$F67="nt","",'P06'!$F67)</f>
        <v/>
      </c>
      <c r="I57" s="146" t="str">
        <f>IF('P07'!$F67="nt","",'P07'!$F67)</f>
        <v/>
      </c>
      <c r="J57" s="146" t="str">
        <f>IF('P08'!$F67="nt","",'P08'!$F67)</f>
        <v/>
      </c>
      <c r="K57" s="146" t="str">
        <f>IF('P09'!$F67="nt","",'P09'!$F67)</f>
        <v/>
      </c>
      <c r="L57" s="146" t="str">
        <f>IF('P10'!$F67="nt","",'P10'!$F67)</f>
        <v/>
      </c>
      <c r="M57" s="146" t="str">
        <f>IF('P11'!$F67="nt","",'P11'!$F67)</f>
        <v/>
      </c>
      <c r="N57" s="146" t="str">
        <f>IF('P12'!$F67="nt","",'P12'!$F67)</f>
        <v/>
      </c>
      <c r="O57" s="146" t="str">
        <f>IF('P13'!$F67="nt","",'P13'!$F67)</f>
        <v/>
      </c>
      <c r="P57" s="146" t="str">
        <f>IF('P14'!$F67="nt","",'P14'!$F67)</f>
        <v/>
      </c>
      <c r="Q57" s="146" t="str">
        <f>IF('P15'!$F67="nt","",'P15'!$F67)</f>
        <v/>
      </c>
      <c r="R57" s="146" t="str">
        <f>IF('P16'!$F67="nt","",'P16'!$F67)</f>
        <v/>
      </c>
      <c r="S57" s="146" t="str">
        <f>IF('P17'!$F67="nt","",'P17'!$F67)</f>
        <v/>
      </c>
      <c r="T57" s="146" t="str">
        <f>IF('P18'!$F67="nt","",'P18'!$F67)</f>
        <v/>
      </c>
      <c r="U57" s="146" t="str">
        <f>IF('P19'!$F67="nt","",'P19'!$F67)</f>
        <v/>
      </c>
      <c r="V57" s="146" t="str">
        <f>IF('P20'!$F67="nt","",'P20'!$F67)</f>
        <v/>
      </c>
      <c r="W57" s="146" t="str">
        <f>IF('P21'!$F67="nt","",'P21'!$F67)</f>
        <v/>
      </c>
      <c r="X57" s="146" t="str">
        <f>IF('P22'!$F67="nt","",'P22'!$F67)</f>
        <v/>
      </c>
      <c r="Y57" s="146" t="str">
        <f>IF('P23'!$F67="nt","",'P23'!$F67)</f>
        <v/>
      </c>
      <c r="Z57" s="146" t="str">
        <f>IF('P24'!$F67="nt","",'P24'!$F67)</f>
        <v/>
      </c>
      <c r="AA57" s="146" t="str">
        <f>IF('P25'!$F67="nt","",'P25'!$F67)</f>
        <v/>
      </c>
    </row>
    <row r="58" ht="13.800000000000001">
      <c r="A58" s="148" t="s">
        <v>109</v>
      </c>
      <c r="B58" s="148" t="s">
        <v>100</v>
      </c>
      <c r="C58" s="146" t="str">
        <f>IF('P01'!$F68="nt","",'P01'!$F68)</f>
        <v>c</v>
      </c>
      <c r="D58" s="146" t="str">
        <f>IF('P02'!$F68="nt","",'P02'!$F68)</f>
        <v>c</v>
      </c>
      <c r="E58" s="146" t="str">
        <f>IF('P03'!$F68="nt","",'P03'!$F68)</f>
        <v>c</v>
      </c>
      <c r="F58" s="146" t="str">
        <f>IF('P04'!$F68="nt","",'P04'!$F68)</f>
        <v>c</v>
      </c>
      <c r="G58" s="146" t="str">
        <f>IF('P05'!$F68="nt","",'P05'!$F68)</f>
        <v/>
      </c>
      <c r="H58" s="146" t="str">
        <f>IF('P06'!$F68="nt","",'P06'!$F68)</f>
        <v/>
      </c>
      <c r="I58" s="146" t="str">
        <f>IF('P07'!$F68="nt","",'P07'!$F68)</f>
        <v/>
      </c>
      <c r="J58" s="146" t="str">
        <f>IF('P08'!$F68="nt","",'P08'!$F68)</f>
        <v/>
      </c>
      <c r="K58" s="146" t="str">
        <f>IF('P09'!$F68="nt","",'P09'!$F68)</f>
        <v/>
      </c>
      <c r="L58" s="146" t="str">
        <f>IF('P10'!$F68="nt","",'P10'!$F68)</f>
        <v/>
      </c>
      <c r="M58" s="146" t="str">
        <f>IF('P11'!$F68="nt","",'P11'!$F68)</f>
        <v/>
      </c>
      <c r="N58" s="146" t="str">
        <f>IF('P12'!$F68="nt","",'P12'!$F68)</f>
        <v/>
      </c>
      <c r="O58" s="146" t="str">
        <f>IF('P13'!$F68="nt","",'P13'!$F68)</f>
        <v/>
      </c>
      <c r="P58" s="146" t="str">
        <f>IF('P14'!$F68="nt","",'P14'!$F68)</f>
        <v/>
      </c>
      <c r="Q58" s="146" t="str">
        <f>IF('P15'!$F68="nt","",'P15'!$F68)</f>
        <v/>
      </c>
      <c r="R58" s="146" t="str">
        <f>IF('P16'!$F68="nt","",'P16'!$F68)</f>
        <v/>
      </c>
      <c r="S58" s="146" t="str">
        <f>IF('P17'!$F68="nt","",'P17'!$F68)</f>
        <v/>
      </c>
      <c r="T58" s="146" t="str">
        <f>IF('P18'!$F68="nt","",'P18'!$F68)</f>
        <v/>
      </c>
      <c r="U58" s="146" t="str">
        <f>IF('P19'!$F68="nt","",'P19'!$F68)</f>
        <v/>
      </c>
      <c r="V58" s="146" t="str">
        <f>IF('P20'!$F68="nt","",'P20'!$F68)</f>
        <v/>
      </c>
      <c r="W58" s="146" t="str">
        <f>IF('P21'!$F68="nt","",'P21'!$F68)</f>
        <v/>
      </c>
      <c r="X58" s="146" t="str">
        <f>IF('P22'!$F68="nt","",'P22'!$F68)</f>
        <v/>
      </c>
      <c r="Y58" s="146" t="str">
        <f>IF('P23'!$F68="nt","",'P23'!$F68)</f>
        <v/>
      </c>
      <c r="Z58" s="146" t="str">
        <f>IF('P24'!$F68="nt","",'P24'!$F68)</f>
        <v/>
      </c>
      <c r="AA58" s="146" t="str">
        <f>IF('P25'!$F68="nt","",'P25'!$F68)</f>
        <v/>
      </c>
    </row>
    <row r="59" ht="13.800000000000001">
      <c r="A59" s="148" t="s">
        <v>109</v>
      </c>
      <c r="B59" s="148" t="s">
        <v>101</v>
      </c>
      <c r="C59" s="146" t="str">
        <f>IF('P01'!$F69="nt","",'P01'!$F69)</f>
        <v>c</v>
      </c>
      <c r="D59" s="146" t="str">
        <f>IF('P02'!$F69="nt","",'P02'!$F69)</f>
        <v>c</v>
      </c>
      <c r="E59" s="146" t="str">
        <f>IF('P03'!$F69="nt","",'P03'!$F69)</f>
        <v>c</v>
      </c>
      <c r="F59" s="146" t="str">
        <f>IF('P04'!$F69="nt","",'P04'!$F69)</f>
        <v>c</v>
      </c>
      <c r="G59" s="146" t="str">
        <f>IF('P05'!$F69="nt","",'P05'!$F69)</f>
        <v/>
      </c>
      <c r="H59" s="146" t="str">
        <f>IF('P06'!$F69="nt","",'P06'!$F69)</f>
        <v/>
      </c>
      <c r="I59" s="146" t="str">
        <f>IF('P07'!$F69="nt","",'P07'!$F69)</f>
        <v/>
      </c>
      <c r="J59" s="146" t="str">
        <f>IF('P08'!$F69="nt","",'P08'!$F69)</f>
        <v/>
      </c>
      <c r="K59" s="146" t="str">
        <f>IF('P09'!$F69="nt","",'P09'!$F69)</f>
        <v/>
      </c>
      <c r="L59" s="146" t="str">
        <f>IF('P10'!$F69="nt","",'P10'!$F69)</f>
        <v/>
      </c>
      <c r="M59" s="146" t="str">
        <f>IF('P11'!$F69="nt","",'P11'!$F69)</f>
        <v/>
      </c>
      <c r="N59" s="146" t="str">
        <f>IF('P12'!$F69="nt","",'P12'!$F69)</f>
        <v/>
      </c>
      <c r="O59" s="146" t="str">
        <f>IF('P13'!$F69="nt","",'P13'!$F69)</f>
        <v/>
      </c>
      <c r="P59" s="146" t="str">
        <f>IF('P14'!$F69="nt","",'P14'!$F69)</f>
        <v/>
      </c>
      <c r="Q59" s="146" t="str">
        <f>IF('P15'!$F69="nt","",'P15'!$F69)</f>
        <v/>
      </c>
      <c r="R59" s="146" t="str">
        <f>IF('P16'!$F69="nt","",'P16'!$F69)</f>
        <v/>
      </c>
      <c r="S59" s="146" t="str">
        <f>IF('P17'!$F69="nt","",'P17'!$F69)</f>
        <v/>
      </c>
      <c r="T59" s="146" t="str">
        <f>IF('P18'!$F69="nt","",'P18'!$F69)</f>
        <v/>
      </c>
      <c r="U59" s="146" t="str">
        <f>IF('P19'!$F69="nt","",'P19'!$F69)</f>
        <v/>
      </c>
      <c r="V59" s="146" t="str">
        <f>IF('P20'!$F69="nt","",'P20'!$F69)</f>
        <v/>
      </c>
      <c r="W59" s="146" t="str">
        <f>IF('P21'!$F69="nt","",'P21'!$F69)</f>
        <v/>
      </c>
      <c r="X59" s="146" t="str">
        <f>IF('P22'!$F69="nt","",'P22'!$F69)</f>
        <v/>
      </c>
      <c r="Y59" s="146" t="str">
        <f>IF('P23'!$F69="nt","",'P23'!$F69)</f>
        <v/>
      </c>
      <c r="Z59" s="146" t="str">
        <f>IF('P24'!$F69="nt","",'P24'!$F69)</f>
        <v/>
      </c>
      <c r="AA59" s="146" t="str">
        <f>IF('P25'!$F69="nt","",'P25'!$F69)</f>
        <v/>
      </c>
    </row>
    <row r="60" ht="13.800000000000001">
      <c r="A60" s="148" t="s">
        <v>109</v>
      </c>
      <c r="B60" s="148" t="s">
        <v>102</v>
      </c>
      <c r="C60" s="146" t="str">
        <f>IF('P01'!$F70="nt","",'P01'!$F70)</f>
        <v>c</v>
      </c>
      <c r="D60" s="146" t="str">
        <f>IF('P02'!$F70="nt","",'P02'!$F70)</f>
        <v>c</v>
      </c>
      <c r="E60" s="146" t="str">
        <f>IF('P03'!$F70="nt","",'P03'!$F70)</f>
        <v>c</v>
      </c>
      <c r="F60" s="146" t="str">
        <f>IF('P04'!$F70="nt","",'P04'!$F70)</f>
        <v>c</v>
      </c>
      <c r="G60" s="146" t="str">
        <f>IF('P05'!$F70="nt","",'P05'!$F70)</f>
        <v/>
      </c>
      <c r="H60" s="146" t="str">
        <f>IF('P06'!$F70="nt","",'P06'!$F70)</f>
        <v/>
      </c>
      <c r="I60" s="146" t="str">
        <f>IF('P07'!$F70="nt","",'P07'!$F70)</f>
        <v/>
      </c>
      <c r="J60" s="146" t="str">
        <f>IF('P08'!$F70="nt","",'P08'!$F70)</f>
        <v/>
      </c>
      <c r="K60" s="146" t="str">
        <f>IF('P09'!$F70="nt","",'P09'!$F70)</f>
        <v/>
      </c>
      <c r="L60" s="146" t="str">
        <f>IF('P10'!$F70="nt","",'P10'!$F70)</f>
        <v/>
      </c>
      <c r="M60" s="146" t="str">
        <f>IF('P11'!$F70="nt","",'P11'!$F70)</f>
        <v/>
      </c>
      <c r="N60" s="146" t="str">
        <f>IF('P12'!$F70="nt","",'P12'!$F70)</f>
        <v/>
      </c>
      <c r="O60" s="146" t="str">
        <f>IF('P13'!$F70="nt","",'P13'!$F70)</f>
        <v/>
      </c>
      <c r="P60" s="146" t="str">
        <f>IF('P14'!$F70="nt","",'P14'!$F70)</f>
        <v/>
      </c>
      <c r="Q60" s="146" t="str">
        <f>IF('P15'!$F70="nt","",'P15'!$F70)</f>
        <v/>
      </c>
      <c r="R60" s="146" t="str">
        <f>IF('P16'!$F70="nt","",'P16'!$F70)</f>
        <v/>
      </c>
      <c r="S60" s="146" t="str">
        <f>IF('P17'!$F70="nt","",'P17'!$F70)</f>
        <v/>
      </c>
      <c r="T60" s="146" t="str">
        <f>IF('P18'!$F70="nt","",'P18'!$F70)</f>
        <v/>
      </c>
      <c r="U60" s="146" t="str">
        <f>IF('P19'!$F70="nt","",'P19'!$F70)</f>
        <v/>
      </c>
      <c r="V60" s="146" t="str">
        <f>IF('P20'!$F70="nt","",'P20'!$F70)</f>
        <v/>
      </c>
      <c r="W60" s="146" t="str">
        <f>IF('P21'!$F70="nt","",'P21'!$F70)</f>
        <v/>
      </c>
      <c r="X60" s="146" t="str">
        <f>IF('P22'!$F70="nt","",'P22'!$F70)</f>
        <v/>
      </c>
      <c r="Y60" s="146" t="str">
        <f>IF('P23'!$F70="nt","",'P23'!$F70)</f>
        <v/>
      </c>
      <c r="Z60" s="146" t="str">
        <f>IF('P24'!$F70="nt","",'P24'!$F70)</f>
        <v/>
      </c>
      <c r="AA60" s="146" t="str">
        <f>IF('P25'!$F70="nt","",'P25'!$F70)</f>
        <v/>
      </c>
    </row>
    <row r="61" ht="13.800000000000001">
      <c r="A61" s="148" t="s">
        <v>109</v>
      </c>
      <c r="B61" s="148" t="s">
        <v>103</v>
      </c>
      <c r="C61" s="146" t="str">
        <f>IF('P01'!$F71="nt","",'P01'!$F71)</f>
        <v>c</v>
      </c>
      <c r="D61" s="146" t="str">
        <f>IF('P02'!$F71="nt","",'P02'!$F71)</f>
        <v>c</v>
      </c>
      <c r="E61" s="146" t="str">
        <f>IF('P03'!$F71="nt","",'P03'!$F71)</f>
        <v>c</v>
      </c>
      <c r="F61" s="146" t="str">
        <f>IF('P04'!$F71="nt","",'P04'!$F71)</f>
        <v>c</v>
      </c>
      <c r="G61" s="146" t="str">
        <f>IF('P05'!$F71="nt","",'P05'!$F71)</f>
        <v/>
      </c>
      <c r="H61" s="146" t="str">
        <f>IF('P06'!$F71="nt","",'P06'!$F71)</f>
        <v/>
      </c>
      <c r="I61" s="146" t="str">
        <f>IF('P07'!$F71="nt","",'P07'!$F71)</f>
        <v/>
      </c>
      <c r="J61" s="146" t="str">
        <f>IF('P08'!$F71="nt","",'P08'!$F71)</f>
        <v/>
      </c>
      <c r="K61" s="146" t="str">
        <f>IF('P09'!$F71="nt","",'P09'!$F71)</f>
        <v/>
      </c>
      <c r="L61" s="146" t="str">
        <f>IF('P10'!$F71="nt","",'P10'!$F71)</f>
        <v/>
      </c>
      <c r="M61" s="146" t="str">
        <f>IF('P11'!$F71="nt","",'P11'!$F71)</f>
        <v/>
      </c>
      <c r="N61" s="146" t="str">
        <f>IF('P12'!$F71="nt","",'P12'!$F71)</f>
        <v/>
      </c>
      <c r="O61" s="146" t="str">
        <f>IF('P13'!$F71="nt","",'P13'!$F71)</f>
        <v/>
      </c>
      <c r="P61" s="146" t="str">
        <f>IF('P14'!$F71="nt","",'P14'!$F71)</f>
        <v/>
      </c>
      <c r="Q61" s="146" t="str">
        <f>IF('P15'!$F71="nt","",'P15'!$F71)</f>
        <v/>
      </c>
      <c r="R61" s="146" t="str">
        <f>IF('P16'!$F71="nt","",'P16'!$F71)</f>
        <v/>
      </c>
      <c r="S61" s="146" t="str">
        <f>IF('P17'!$F71="nt","",'P17'!$F71)</f>
        <v/>
      </c>
      <c r="T61" s="146" t="str">
        <f>IF('P18'!$F71="nt","",'P18'!$F71)</f>
        <v/>
      </c>
      <c r="U61" s="146" t="str">
        <f>IF('P19'!$F71="nt","",'P19'!$F71)</f>
        <v/>
      </c>
      <c r="V61" s="146" t="str">
        <f>IF('P20'!$F71="nt","",'P20'!$F71)</f>
        <v/>
      </c>
      <c r="W61" s="146" t="str">
        <f>IF('P21'!$F71="nt","",'P21'!$F71)</f>
        <v/>
      </c>
      <c r="X61" s="146" t="str">
        <f>IF('P22'!$F71="nt","",'P22'!$F71)</f>
        <v/>
      </c>
      <c r="Y61" s="146" t="str">
        <f>IF('P23'!$F71="nt","",'P23'!$F71)</f>
        <v/>
      </c>
      <c r="Z61" s="146" t="str">
        <f>IF('P24'!$F71="nt","",'P24'!$F71)</f>
        <v/>
      </c>
      <c r="AA61" s="146" t="str">
        <f>IF('P25'!$F71="nt","",'P25'!$F71)</f>
        <v/>
      </c>
    </row>
    <row r="62" ht="13.800000000000001">
      <c r="A62" s="148" t="s">
        <v>109</v>
      </c>
      <c r="B62" s="148" t="s">
        <v>104</v>
      </c>
      <c r="C62" s="146" t="str">
        <f>IF('P01'!$F72="nt","",'P01'!$F72)</f>
        <v>c</v>
      </c>
      <c r="D62" s="146" t="str">
        <f>IF('P02'!$F72="nt","",'P02'!$F72)</f>
        <v>na</v>
      </c>
      <c r="E62" s="146" t="str">
        <f>IF('P03'!$F72="nt","",'P03'!$F72)</f>
        <v>na</v>
      </c>
      <c r="F62" s="146" t="str">
        <f>IF('P04'!$F72="nt","",'P04'!$F72)</f>
        <v>c</v>
      </c>
      <c r="G62" s="146" t="str">
        <f>IF('P05'!$F72="nt","",'P05'!$F72)</f>
        <v/>
      </c>
      <c r="H62" s="146" t="str">
        <f>IF('P06'!$F72="nt","",'P06'!$F72)</f>
        <v/>
      </c>
      <c r="I62" s="146" t="str">
        <f>IF('P07'!$F72="nt","",'P07'!$F72)</f>
        <v/>
      </c>
      <c r="J62" s="146" t="str">
        <f>IF('P08'!$F72="nt","",'P08'!$F72)</f>
        <v/>
      </c>
      <c r="K62" s="146" t="str">
        <f>IF('P09'!$F72="nt","",'P09'!$F72)</f>
        <v/>
      </c>
      <c r="L62" s="146" t="str">
        <f>IF('P10'!$F72="nt","",'P10'!$F72)</f>
        <v/>
      </c>
      <c r="M62" s="146" t="str">
        <f>IF('P11'!$F72="nt","",'P11'!$F72)</f>
        <v/>
      </c>
      <c r="N62" s="146" t="str">
        <f>IF('P12'!$F72="nt","",'P12'!$F72)</f>
        <v/>
      </c>
      <c r="O62" s="146" t="str">
        <f>IF('P13'!$F72="nt","",'P13'!$F72)</f>
        <v/>
      </c>
      <c r="P62" s="146" t="str">
        <f>IF('P14'!$F72="nt","",'P14'!$F72)</f>
        <v/>
      </c>
      <c r="Q62" s="146" t="str">
        <f>IF('P15'!$F72="nt","",'P15'!$F72)</f>
        <v/>
      </c>
      <c r="R62" s="146" t="str">
        <f>IF('P16'!$F72="nt","",'P16'!$F72)</f>
        <v/>
      </c>
      <c r="S62" s="146" t="str">
        <f>IF('P17'!$F72="nt","",'P17'!$F72)</f>
        <v/>
      </c>
      <c r="T62" s="146" t="str">
        <f>IF('P18'!$F72="nt","",'P18'!$F72)</f>
        <v/>
      </c>
      <c r="U62" s="146" t="str">
        <f>IF('P19'!$F72="nt","",'P19'!$F72)</f>
        <v/>
      </c>
      <c r="V62" s="146" t="str">
        <f>IF('P20'!$F72="nt","",'P20'!$F72)</f>
        <v/>
      </c>
      <c r="W62" s="146" t="str">
        <f>IF('P21'!$F72="nt","",'P21'!$F72)</f>
        <v/>
      </c>
      <c r="X62" s="146" t="str">
        <f>IF('P22'!$F72="nt","",'P22'!$F72)</f>
        <v/>
      </c>
      <c r="Y62" s="146" t="str">
        <f>IF('P23'!$F72="nt","",'P23'!$F72)</f>
        <v/>
      </c>
      <c r="Z62" s="146" t="str">
        <f>IF('P24'!$F72="nt","",'P24'!$F72)</f>
        <v/>
      </c>
      <c r="AA62" s="146" t="str">
        <f>IF('P25'!$F72="nt","",'P25'!$F72)</f>
        <v/>
      </c>
    </row>
    <row r="63" ht="13.800000000000001">
      <c r="A63" s="148" t="s">
        <v>109</v>
      </c>
      <c r="B63" s="148" t="s">
        <v>105</v>
      </c>
      <c r="C63" s="146" t="str">
        <f>IF('P01'!$F73="nt","",'P01'!$F73)</f>
        <v>na</v>
      </c>
      <c r="D63" s="146" t="str">
        <f>IF('P02'!$F73="nt","",'P02'!$F73)</f>
        <v>na</v>
      </c>
      <c r="E63" s="146" t="str">
        <f>IF('P03'!$F73="nt","",'P03'!$F73)</f>
        <v>na</v>
      </c>
      <c r="F63" s="146" t="str">
        <f>IF('P04'!$F73="nt","",'P04'!$F73)</f>
        <v>c</v>
      </c>
      <c r="G63" s="146" t="str">
        <f>IF('P05'!$F73="nt","",'P05'!$F73)</f>
        <v/>
      </c>
      <c r="H63" s="146" t="str">
        <f>IF('P06'!$F73="nt","",'P06'!$F73)</f>
        <v/>
      </c>
      <c r="I63" s="146" t="str">
        <f>IF('P07'!$F73="nt","",'P07'!$F73)</f>
        <v/>
      </c>
      <c r="J63" s="146" t="str">
        <f>IF('P08'!$F73="nt","",'P08'!$F73)</f>
        <v/>
      </c>
      <c r="K63" s="146" t="str">
        <f>IF('P09'!$F73="nt","",'P09'!$F73)</f>
        <v/>
      </c>
      <c r="L63" s="146" t="str">
        <f>IF('P10'!$F73="nt","",'P10'!$F73)</f>
        <v/>
      </c>
      <c r="M63" s="146" t="str">
        <f>IF('P11'!$F73="nt","",'P11'!$F73)</f>
        <v/>
      </c>
      <c r="N63" s="146" t="str">
        <f>IF('P12'!$F73="nt","",'P12'!$F73)</f>
        <v/>
      </c>
      <c r="O63" s="146" t="str">
        <f>IF('P13'!$F73="nt","",'P13'!$F73)</f>
        <v/>
      </c>
      <c r="P63" s="146" t="str">
        <f>IF('P14'!$F73="nt","",'P14'!$F73)</f>
        <v/>
      </c>
      <c r="Q63" s="146" t="str">
        <f>IF('P15'!$F73="nt","",'P15'!$F73)</f>
        <v/>
      </c>
      <c r="R63" s="146" t="str">
        <f>IF('P16'!$F73="nt","",'P16'!$F73)</f>
        <v/>
      </c>
      <c r="S63" s="146" t="str">
        <f>IF('P17'!$F73="nt","",'P17'!$F73)</f>
        <v/>
      </c>
      <c r="T63" s="146" t="str">
        <f>IF('P18'!$F73="nt","",'P18'!$F73)</f>
        <v/>
      </c>
      <c r="U63" s="146" t="str">
        <f>IF('P19'!$F73="nt","",'P19'!$F73)</f>
        <v/>
      </c>
      <c r="V63" s="146" t="str">
        <f>IF('P20'!$F73="nt","",'P20'!$F73)</f>
        <v/>
      </c>
      <c r="W63" s="146" t="str">
        <f>IF('P21'!$F73="nt","",'P21'!$F73)</f>
        <v/>
      </c>
      <c r="X63" s="146" t="str">
        <f>IF('P22'!$F73="nt","",'P22'!$F73)</f>
        <v/>
      </c>
      <c r="Y63" s="146" t="str">
        <f>IF('P23'!$F73="nt","",'P23'!$F73)</f>
        <v/>
      </c>
      <c r="Z63" s="146" t="str">
        <f>IF('P24'!$F73="nt","",'P24'!$F73)</f>
        <v/>
      </c>
      <c r="AA63" s="146" t="str">
        <f>IF('P25'!$F73="nt","",'P25'!$F73)</f>
        <v/>
      </c>
    </row>
    <row r="64" ht="13.800000000000001">
      <c r="A64" s="148" t="s">
        <v>109</v>
      </c>
      <c r="B64" s="148" t="s">
        <v>106</v>
      </c>
      <c r="C64" s="146" t="str">
        <f>IF('P01'!$F74="nt","",'P01'!$F74)</f>
        <v>c</v>
      </c>
      <c r="D64" s="146" t="str">
        <f>IF('P02'!$F74="nt","",'P02'!$F74)</f>
        <v>c</v>
      </c>
      <c r="E64" s="146" t="str">
        <f>IF('P03'!$F74="nt","",'P03'!$F74)</f>
        <v>c</v>
      </c>
      <c r="F64" s="146" t="str">
        <f>IF('P04'!$F74="nt","",'P04'!$F74)</f>
        <v>c</v>
      </c>
      <c r="G64" s="146" t="str">
        <f>IF('P05'!$F74="nt","",'P05'!$F74)</f>
        <v/>
      </c>
      <c r="H64" s="146" t="str">
        <f>IF('P06'!$F74="nt","",'P06'!$F74)</f>
        <v/>
      </c>
      <c r="I64" s="146" t="str">
        <f>IF('P07'!$F74="nt","",'P07'!$F74)</f>
        <v/>
      </c>
      <c r="J64" s="146" t="str">
        <f>IF('P08'!$F74="nt","",'P08'!$F74)</f>
        <v/>
      </c>
      <c r="K64" s="146" t="str">
        <f>IF('P09'!$F74="nt","",'P09'!$F74)</f>
        <v/>
      </c>
      <c r="L64" s="146" t="str">
        <f>IF('P10'!$F74="nt","",'P10'!$F74)</f>
        <v/>
      </c>
      <c r="M64" s="146" t="str">
        <f>IF('P11'!$F74="nt","",'P11'!$F74)</f>
        <v/>
      </c>
      <c r="N64" s="146" t="str">
        <f>IF('P12'!$F74="nt","",'P12'!$F74)</f>
        <v/>
      </c>
      <c r="O64" s="146" t="str">
        <f>IF('P13'!$F74="nt","",'P13'!$F74)</f>
        <v/>
      </c>
      <c r="P64" s="146" t="str">
        <f>IF('P14'!$F74="nt","",'P14'!$F74)</f>
        <v/>
      </c>
      <c r="Q64" s="146" t="str">
        <f>IF('P15'!$F74="nt","",'P15'!$F74)</f>
        <v/>
      </c>
      <c r="R64" s="146" t="str">
        <f>IF('P16'!$F74="nt","",'P16'!$F74)</f>
        <v/>
      </c>
      <c r="S64" s="146" t="str">
        <f>IF('P17'!$F74="nt","",'P17'!$F74)</f>
        <v/>
      </c>
      <c r="T64" s="146" t="str">
        <f>IF('P18'!$F74="nt","",'P18'!$F74)</f>
        <v/>
      </c>
      <c r="U64" s="146" t="str">
        <f>IF('P19'!$F74="nt","",'P19'!$F74)</f>
        <v/>
      </c>
      <c r="V64" s="146" t="str">
        <f>IF('P20'!$F74="nt","",'P20'!$F74)</f>
        <v/>
      </c>
      <c r="W64" s="146" t="str">
        <f>IF('P21'!$F74="nt","",'P21'!$F74)</f>
        <v/>
      </c>
      <c r="X64" s="146" t="str">
        <f>IF('P22'!$F74="nt","",'P22'!$F74)</f>
        <v/>
      </c>
      <c r="Y64" s="146" t="str">
        <f>IF('P23'!$F74="nt","",'P23'!$F74)</f>
        <v/>
      </c>
      <c r="Z64" s="146" t="str">
        <f>IF('P24'!$F74="nt","",'P24'!$F74)</f>
        <v/>
      </c>
      <c r="AA64" s="146" t="str">
        <f>IF('P25'!$F74="nt","",'P25'!$F74)</f>
        <v/>
      </c>
    </row>
    <row r="65" ht="13.800000000000001">
      <c r="A65" s="148" t="s">
        <v>109</v>
      </c>
      <c r="B65" s="148" t="s">
        <v>107</v>
      </c>
      <c r="C65" s="146" t="str">
        <f>IF('P01'!$F75="nt","",'P01'!$F75)</f>
        <v>na</v>
      </c>
      <c r="D65" s="146" t="str">
        <f>IF('P02'!$F75="nt","",'P02'!$F75)</f>
        <v>na</v>
      </c>
      <c r="E65" s="146" t="str">
        <f>IF('P03'!$F75="nt","",'P03'!$F75)</f>
        <v>na</v>
      </c>
      <c r="F65" s="146" t="str">
        <f>IF('P04'!$F75="nt","",'P04'!$F75)</f>
        <v>na</v>
      </c>
      <c r="G65" s="146" t="str">
        <f>IF('P05'!$F75="nt","",'P05'!$F75)</f>
        <v/>
      </c>
      <c r="H65" s="146" t="str">
        <f>IF('P06'!$F75="nt","",'P06'!$F75)</f>
        <v/>
      </c>
      <c r="I65" s="146" t="str">
        <f>IF('P07'!$F75="nt","",'P07'!$F75)</f>
        <v/>
      </c>
      <c r="J65" s="146" t="str">
        <f>IF('P08'!$F75="nt","",'P08'!$F75)</f>
        <v/>
      </c>
      <c r="K65" s="146" t="str">
        <f>IF('P09'!$F75="nt","",'P09'!$F75)</f>
        <v/>
      </c>
      <c r="L65" s="146" t="str">
        <f>IF('P10'!$F75="nt","",'P10'!$F75)</f>
        <v/>
      </c>
      <c r="M65" s="146" t="str">
        <f>IF('P11'!$F75="nt","",'P11'!$F75)</f>
        <v/>
      </c>
      <c r="N65" s="146" t="str">
        <f>IF('P12'!$F75="nt","",'P12'!$F75)</f>
        <v/>
      </c>
      <c r="O65" s="146" t="str">
        <f>IF('P13'!$F75="nt","",'P13'!$F75)</f>
        <v/>
      </c>
      <c r="P65" s="146" t="str">
        <f>IF('P14'!$F75="nt","",'P14'!$F75)</f>
        <v/>
      </c>
      <c r="Q65" s="146" t="str">
        <f>IF('P15'!$F75="nt","",'P15'!$F75)</f>
        <v/>
      </c>
      <c r="R65" s="146" t="str">
        <f>IF('P16'!$F75="nt","",'P16'!$F75)</f>
        <v/>
      </c>
      <c r="S65" s="146" t="str">
        <f>IF('P17'!$F75="nt","",'P17'!$F75)</f>
        <v/>
      </c>
      <c r="T65" s="146" t="str">
        <f>IF('P18'!$F75="nt","",'P18'!$F75)</f>
        <v/>
      </c>
      <c r="U65" s="146" t="str">
        <f>IF('P19'!$F75="nt","",'P19'!$F75)</f>
        <v/>
      </c>
      <c r="V65" s="146" t="str">
        <f>IF('P20'!$F75="nt","",'P20'!$F75)</f>
        <v/>
      </c>
      <c r="W65" s="146" t="str">
        <f>IF('P21'!$F75="nt","",'P21'!$F75)</f>
        <v/>
      </c>
      <c r="X65" s="146" t="str">
        <f>IF('P22'!$F75="nt","",'P22'!$F75)</f>
        <v/>
      </c>
      <c r="Y65" s="146" t="str">
        <f>IF('P23'!$F75="nt","",'P23'!$F75)</f>
        <v/>
      </c>
      <c r="Z65" s="146" t="str">
        <f>IF('P24'!$F75="nt","",'P24'!$F75)</f>
        <v/>
      </c>
      <c r="AA65" s="146" t="str">
        <f>IF('P25'!$F75="nt","",'P25'!$F75)</f>
        <v/>
      </c>
    </row>
    <row r="66" ht="13.800000000000001">
      <c r="A66" s="148" t="s">
        <v>109</v>
      </c>
      <c r="B66" s="148" t="s">
        <v>108</v>
      </c>
      <c r="C66" s="146" t="str">
        <f>IF('P01'!$F76="nt","",'P01'!$F76)</f>
        <v>c</v>
      </c>
      <c r="D66" s="146" t="str">
        <f>IF('P02'!$F76="nt","",'P02'!$F76)</f>
        <v>c</v>
      </c>
      <c r="E66" s="146" t="str">
        <f>IF('P03'!$F76="nt","",'P03'!$F76)</f>
        <v>c</v>
      </c>
      <c r="F66" s="146" t="str">
        <f>IF('P04'!$F76="nt","",'P04'!$F76)</f>
        <v>na</v>
      </c>
      <c r="G66" s="146" t="str">
        <f>IF('P05'!$F76="nt","",'P05'!$F76)</f>
        <v/>
      </c>
      <c r="H66" s="146" t="str">
        <f>IF('P06'!$F76="nt","",'P06'!$F76)</f>
        <v/>
      </c>
      <c r="I66" s="146" t="str">
        <f>IF('P07'!$F76="nt","",'P07'!$F76)</f>
        <v/>
      </c>
      <c r="J66" s="146" t="str">
        <f>IF('P08'!$F76="nt","",'P08'!$F76)</f>
        <v/>
      </c>
      <c r="K66" s="146" t="str">
        <f>IF('P09'!$F76="nt","",'P09'!$F76)</f>
        <v/>
      </c>
      <c r="L66" s="146" t="str">
        <f>IF('P10'!$F76="nt","",'P10'!$F76)</f>
        <v/>
      </c>
      <c r="M66" s="146" t="str">
        <f>IF('P11'!$F76="nt","",'P11'!$F76)</f>
        <v/>
      </c>
      <c r="N66" s="146" t="str">
        <f>IF('P12'!$F76="nt","",'P12'!$F76)</f>
        <v/>
      </c>
      <c r="O66" s="146" t="str">
        <f>IF('P13'!$F76="nt","",'P13'!$F76)</f>
        <v/>
      </c>
      <c r="P66" s="146" t="str">
        <f>IF('P14'!$F76="nt","",'P14'!$F76)</f>
        <v/>
      </c>
      <c r="Q66" s="146" t="str">
        <f>IF('P15'!$F76="nt","",'P15'!$F76)</f>
        <v/>
      </c>
      <c r="R66" s="146" t="str">
        <f>IF('P16'!$F76="nt","",'P16'!$F76)</f>
        <v/>
      </c>
      <c r="S66" s="146" t="str">
        <f>IF('P17'!$F76="nt","",'P17'!$F76)</f>
        <v/>
      </c>
      <c r="T66" s="146" t="str">
        <f>IF('P18'!$F76="nt","",'P18'!$F76)</f>
        <v/>
      </c>
      <c r="U66" s="146" t="str">
        <f>IF('P19'!$F76="nt","",'P19'!$F76)</f>
        <v/>
      </c>
      <c r="V66" s="146" t="str">
        <f>IF('P20'!$F76="nt","",'P20'!$F76)</f>
        <v/>
      </c>
      <c r="W66" s="146" t="str">
        <f>IF('P21'!$F76="nt","",'P21'!$F76)</f>
        <v/>
      </c>
      <c r="X66" s="146" t="str">
        <f>IF('P22'!$F76="nt","",'P22'!$F76)</f>
        <v/>
      </c>
      <c r="Y66" s="146" t="str">
        <f>IF('P23'!$F76="nt","",'P23'!$F76)</f>
        <v/>
      </c>
      <c r="Z66" s="146" t="str">
        <f>IF('P24'!$F76="nt","",'P24'!$F76)</f>
        <v/>
      </c>
      <c r="AA66" s="146" t="str">
        <f>IF('P25'!$F76="nt","",'P25'!$F76)</f>
        <v/>
      </c>
    </row>
    <row r="67" ht="13.800000000000001">
      <c r="A67" s="148" t="s">
        <v>109</v>
      </c>
      <c r="B67" s="148" t="s">
        <v>109</v>
      </c>
      <c r="C67" s="146" t="str">
        <f>IF('P01'!$F77="nt","",'P01'!$F77)</f>
        <v>c</v>
      </c>
      <c r="D67" s="146" t="str">
        <f>IF('P02'!$F77="nt","",'P02'!$F77)</f>
        <v>c</v>
      </c>
      <c r="E67" s="146" t="str">
        <f>IF('P03'!$F77="nt","",'P03'!$F77)</f>
        <v>c</v>
      </c>
      <c r="F67" s="146" t="str">
        <f>IF('P04'!$F77="nt","",'P04'!$F77)</f>
        <v>na</v>
      </c>
      <c r="G67" s="146" t="str">
        <f>IF('P05'!$F77="nt","",'P05'!$F77)</f>
        <v/>
      </c>
      <c r="H67" s="146" t="str">
        <f>IF('P06'!$F77="nt","",'P06'!$F77)</f>
        <v/>
      </c>
      <c r="I67" s="146" t="str">
        <f>IF('P07'!$F77="nt","",'P07'!$F77)</f>
        <v/>
      </c>
      <c r="J67" s="146" t="str">
        <f>IF('P08'!$F77="nt","",'P08'!$F77)</f>
        <v/>
      </c>
      <c r="K67" s="146" t="str">
        <f>IF('P09'!$F77="nt","",'P09'!$F77)</f>
        <v/>
      </c>
      <c r="L67" s="146" t="str">
        <f>IF('P10'!$F77="nt","",'P10'!$F77)</f>
        <v/>
      </c>
      <c r="M67" s="146" t="str">
        <f>IF('P11'!$F77="nt","",'P11'!$F77)</f>
        <v/>
      </c>
      <c r="N67" s="146" t="str">
        <f>IF('P12'!$F77="nt","",'P12'!$F77)</f>
        <v/>
      </c>
      <c r="O67" s="146" t="str">
        <f>IF('P13'!$F77="nt","",'P13'!$F77)</f>
        <v/>
      </c>
      <c r="P67" s="146" t="str">
        <f>IF('P14'!$F77="nt","",'P14'!$F77)</f>
        <v/>
      </c>
      <c r="Q67" s="146" t="str">
        <f>IF('P15'!$F77="nt","",'P15'!$F77)</f>
        <v/>
      </c>
      <c r="R67" s="146" t="str">
        <f>IF('P16'!$F77="nt","",'P16'!$F77)</f>
        <v/>
      </c>
      <c r="S67" s="146" t="str">
        <f>IF('P17'!$F77="nt","",'P17'!$F77)</f>
        <v/>
      </c>
      <c r="T67" s="146" t="str">
        <f>IF('P18'!$F77="nt","",'P18'!$F77)</f>
        <v/>
      </c>
      <c r="U67" s="146" t="str">
        <f>IF('P19'!$F77="nt","",'P19'!$F77)</f>
        <v/>
      </c>
      <c r="V67" s="146" t="str">
        <f>IF('P20'!$F77="nt","",'P20'!$F77)</f>
        <v/>
      </c>
      <c r="W67" s="146" t="str">
        <f>IF('P21'!$F77="nt","",'P21'!$F77)</f>
        <v/>
      </c>
      <c r="X67" s="146" t="str">
        <f>IF('P22'!$F77="nt","",'P22'!$F77)</f>
        <v/>
      </c>
      <c r="Y67" s="146" t="str">
        <f>IF('P23'!$F77="nt","",'P23'!$F77)</f>
        <v/>
      </c>
      <c r="Z67" s="146" t="str">
        <f>IF('P24'!$F77="nt","",'P24'!$F77)</f>
        <v/>
      </c>
      <c r="AA67" s="146" t="str">
        <f>IF('P25'!$F77="nt","",'P25'!$F77)</f>
        <v/>
      </c>
    </row>
    <row r="68" ht="13.800000000000001">
      <c r="A68" s="148" t="s">
        <v>109</v>
      </c>
      <c r="B68" s="148" t="s">
        <v>110</v>
      </c>
      <c r="C68" s="146" t="str">
        <f>IF('P01'!$F78="nt","",'P01'!$F78)</f>
        <v>c</v>
      </c>
      <c r="D68" s="146" t="str">
        <f>IF('P02'!$F78="nt","",'P02'!$F78)</f>
        <v>c</v>
      </c>
      <c r="E68" s="146" t="str">
        <f>IF('P03'!$F78="nt","",'P03'!$F78)</f>
        <v>c</v>
      </c>
      <c r="F68" s="146" t="str">
        <f>IF('P04'!$F78="nt","",'P04'!$F78)</f>
        <v>c</v>
      </c>
      <c r="G68" s="146" t="str">
        <f>IF('P05'!$F78="nt","",'P05'!$F78)</f>
        <v/>
      </c>
      <c r="H68" s="146" t="str">
        <f>IF('P06'!$F78="nt","",'P06'!$F78)</f>
        <v/>
      </c>
      <c r="I68" s="146" t="str">
        <f>IF('P07'!$F78="nt","",'P07'!$F78)</f>
        <v/>
      </c>
      <c r="J68" s="146" t="str">
        <f>IF('P08'!$F78="nt","",'P08'!$F78)</f>
        <v/>
      </c>
      <c r="K68" s="146" t="str">
        <f>IF('P09'!$F78="nt","",'P09'!$F78)</f>
        <v/>
      </c>
      <c r="L68" s="146" t="str">
        <f>IF('P10'!$F78="nt","",'P10'!$F78)</f>
        <v/>
      </c>
      <c r="M68" s="146" t="str">
        <f>IF('P11'!$F78="nt","",'P11'!$F78)</f>
        <v/>
      </c>
      <c r="N68" s="146" t="str">
        <f>IF('P12'!$F78="nt","",'P12'!$F78)</f>
        <v/>
      </c>
      <c r="O68" s="146" t="str">
        <f>IF('P13'!$F78="nt","",'P13'!$F78)</f>
        <v/>
      </c>
      <c r="P68" s="146" t="str">
        <f>IF('P14'!$F78="nt","",'P14'!$F78)</f>
        <v/>
      </c>
      <c r="Q68" s="146" t="str">
        <f>IF('P15'!$F78="nt","",'P15'!$F78)</f>
        <v/>
      </c>
      <c r="R68" s="146" t="str">
        <f>IF('P16'!$F78="nt","",'P16'!$F78)</f>
        <v/>
      </c>
      <c r="S68" s="146" t="str">
        <f>IF('P17'!$F78="nt","",'P17'!$F78)</f>
        <v/>
      </c>
      <c r="T68" s="146" t="str">
        <f>IF('P18'!$F78="nt","",'P18'!$F78)</f>
        <v/>
      </c>
      <c r="U68" s="146" t="str">
        <f>IF('P19'!$F78="nt","",'P19'!$F78)</f>
        <v/>
      </c>
      <c r="V68" s="146" t="str">
        <f>IF('P20'!$F78="nt","",'P20'!$F78)</f>
        <v/>
      </c>
      <c r="W68" s="146" t="str">
        <f>IF('P21'!$F78="nt","",'P21'!$F78)</f>
        <v/>
      </c>
      <c r="X68" s="146" t="str">
        <f>IF('P22'!$F78="nt","",'P22'!$F78)</f>
        <v/>
      </c>
      <c r="Y68" s="146" t="str">
        <f>IF('P23'!$F78="nt","",'P23'!$F78)</f>
        <v/>
      </c>
      <c r="Z68" s="146" t="str">
        <f>IF('P24'!$F78="nt","",'P24'!$F78)</f>
        <v/>
      </c>
      <c r="AA68" s="146" t="str">
        <f>IF('P25'!$F78="nt","",'P25'!$F78)</f>
        <v/>
      </c>
    </row>
    <row r="69" ht="13.800000000000001">
      <c r="A69" s="148" t="s">
        <v>109</v>
      </c>
      <c r="B69" s="148" t="s">
        <v>111</v>
      </c>
      <c r="C69" s="146" t="str">
        <f>IF('P01'!$F79="nt","",'P01'!$F79)</f>
        <v>c</v>
      </c>
      <c r="D69" s="146" t="str">
        <f>IF('P02'!$F79="nt","",'P02'!$F79)</f>
        <v>c</v>
      </c>
      <c r="E69" s="146" t="str">
        <f>IF('P03'!$F79="nt","",'P03'!$F79)</f>
        <v>c</v>
      </c>
      <c r="F69" s="146" t="str">
        <f>IF('P04'!$F79="nt","",'P04'!$F79)</f>
        <v>c</v>
      </c>
      <c r="G69" s="146" t="str">
        <f>IF('P05'!$F79="nt","",'P05'!$F79)</f>
        <v/>
      </c>
      <c r="H69" s="146" t="str">
        <f>IF('P06'!$F79="nt","",'P06'!$F79)</f>
        <v/>
      </c>
      <c r="I69" s="146" t="str">
        <f>IF('P07'!$F79="nt","",'P07'!$F79)</f>
        <v/>
      </c>
      <c r="J69" s="146" t="str">
        <f>IF('P08'!$F79="nt","",'P08'!$F79)</f>
        <v/>
      </c>
      <c r="K69" s="146" t="str">
        <f>IF('P09'!$F79="nt","",'P09'!$F79)</f>
        <v/>
      </c>
      <c r="L69" s="146" t="str">
        <f>IF('P10'!$F79="nt","",'P10'!$F79)</f>
        <v/>
      </c>
      <c r="M69" s="146" t="str">
        <f>IF('P11'!$F79="nt","",'P11'!$F79)</f>
        <v/>
      </c>
      <c r="N69" s="146" t="str">
        <f>IF('P12'!$F79="nt","",'P12'!$F79)</f>
        <v/>
      </c>
      <c r="O69" s="146" t="str">
        <f>IF('P13'!$F79="nt","",'P13'!$F79)</f>
        <v/>
      </c>
      <c r="P69" s="146" t="str">
        <f>IF('P14'!$F79="nt","",'P14'!$F79)</f>
        <v/>
      </c>
      <c r="Q69" s="146" t="str">
        <f>IF('P15'!$F79="nt","",'P15'!$F79)</f>
        <v/>
      </c>
      <c r="R69" s="146" t="str">
        <f>IF('P16'!$F79="nt","",'P16'!$F79)</f>
        <v/>
      </c>
      <c r="S69" s="146" t="str">
        <f>IF('P17'!$F79="nt","",'P17'!$F79)</f>
        <v/>
      </c>
      <c r="T69" s="146" t="str">
        <f>IF('P18'!$F79="nt","",'P18'!$F79)</f>
        <v/>
      </c>
      <c r="U69" s="146" t="str">
        <f>IF('P19'!$F79="nt","",'P19'!$F79)</f>
        <v/>
      </c>
      <c r="V69" s="146" t="str">
        <f>IF('P20'!$F79="nt","",'P20'!$F79)</f>
        <v/>
      </c>
      <c r="W69" s="146" t="str">
        <f>IF('P21'!$F79="nt","",'P21'!$F79)</f>
        <v/>
      </c>
      <c r="X69" s="146" t="str">
        <f>IF('P22'!$F79="nt","",'P22'!$F79)</f>
        <v/>
      </c>
      <c r="Y69" s="146" t="str">
        <f>IF('P23'!$F79="nt","",'P23'!$F79)</f>
        <v/>
      </c>
      <c r="Z69" s="146" t="str">
        <f>IF('P24'!$F79="nt","",'P24'!$F79)</f>
        <v/>
      </c>
      <c r="AA69" s="146" t="str">
        <f>IF('P25'!$F79="nt","",'P25'!$F79)</f>
        <v/>
      </c>
    </row>
    <row r="70" ht="13.800000000000001">
      <c r="A70" s="148" t="s">
        <v>109</v>
      </c>
      <c r="B70" s="148" t="s">
        <v>112</v>
      </c>
      <c r="C70" s="146" t="str">
        <f>IF('P01'!$F80="nt","",'P01'!$F80)</f>
        <v>na</v>
      </c>
      <c r="D70" s="146" t="str">
        <f>IF('P02'!$F80="nt","",'P02'!$F80)</f>
        <v>na</v>
      </c>
      <c r="E70" s="146" t="str">
        <f>IF('P03'!$F80="nt","",'P03'!$F80)</f>
        <v>na</v>
      </c>
      <c r="F70" s="146" t="str">
        <f>IF('P04'!$F80="nt","",'P04'!$F80)</f>
        <v>na</v>
      </c>
      <c r="G70" s="146" t="str">
        <f>IF('P05'!$F80="nt","",'P05'!$F80)</f>
        <v/>
      </c>
      <c r="H70" s="146" t="str">
        <f>IF('P06'!$F80="nt","",'P06'!$F80)</f>
        <v/>
      </c>
      <c r="I70" s="146" t="str">
        <f>IF('P07'!$F80="nt","",'P07'!$F80)</f>
        <v/>
      </c>
      <c r="J70" s="146" t="str">
        <f>IF('P08'!$F80="nt","",'P08'!$F80)</f>
        <v/>
      </c>
      <c r="K70" s="146" t="str">
        <f>IF('P09'!$F80="nt","",'P09'!$F80)</f>
        <v/>
      </c>
      <c r="L70" s="146" t="str">
        <f>IF('P10'!$F80="nt","",'P10'!$F80)</f>
        <v/>
      </c>
      <c r="M70" s="146" t="str">
        <f>IF('P11'!$F80="nt","",'P11'!$F80)</f>
        <v/>
      </c>
      <c r="N70" s="146" t="str">
        <f>IF('P12'!$F80="nt","",'P12'!$F80)</f>
        <v/>
      </c>
      <c r="O70" s="146" t="str">
        <f>IF('P13'!$F80="nt","",'P13'!$F80)</f>
        <v/>
      </c>
      <c r="P70" s="146" t="str">
        <f>IF('P14'!$F80="nt","",'P14'!$F80)</f>
        <v/>
      </c>
      <c r="Q70" s="146" t="str">
        <f>IF('P15'!$F80="nt","",'P15'!$F80)</f>
        <v/>
      </c>
      <c r="R70" s="146" t="str">
        <f>IF('P16'!$F80="nt","",'P16'!$F80)</f>
        <v/>
      </c>
      <c r="S70" s="146" t="str">
        <f>IF('P17'!$F80="nt","",'P17'!$F80)</f>
        <v/>
      </c>
      <c r="T70" s="146" t="str">
        <f>IF('P18'!$F80="nt","",'P18'!$F80)</f>
        <v/>
      </c>
      <c r="U70" s="146" t="str">
        <f>IF('P19'!$F80="nt","",'P19'!$F80)</f>
        <v/>
      </c>
      <c r="V70" s="146" t="str">
        <f>IF('P20'!$F80="nt","",'P20'!$F80)</f>
        <v/>
      </c>
      <c r="W70" s="146" t="str">
        <f>IF('P21'!$F80="nt","",'P21'!$F80)</f>
        <v/>
      </c>
      <c r="X70" s="146" t="str">
        <f>IF('P22'!$F80="nt","",'P22'!$F80)</f>
        <v/>
      </c>
      <c r="Y70" s="146" t="str">
        <f>IF('P23'!$F80="nt","",'P23'!$F80)</f>
        <v/>
      </c>
      <c r="Z70" s="146" t="str">
        <f>IF('P24'!$F80="nt","",'P24'!$F80)</f>
        <v/>
      </c>
      <c r="AA70" s="146" t="str">
        <f>IF('P25'!$F80="nt","",'P25'!$F80)</f>
        <v/>
      </c>
    </row>
    <row r="71" ht="13.800000000000001">
      <c r="A71" s="148" t="s">
        <v>109</v>
      </c>
      <c r="B71" s="148" t="s">
        <v>113</v>
      </c>
      <c r="C71" s="146" t="str">
        <f>IF('P01'!$F81="nt","",'P01'!$F81)</f>
        <v>na</v>
      </c>
      <c r="D71" s="146" t="str">
        <f>IF('P02'!$F81="nt","",'P02'!$F81)</f>
        <v>na</v>
      </c>
      <c r="E71" s="146" t="str">
        <f>IF('P03'!$F81="nt","",'P03'!$F81)</f>
        <v>na</v>
      </c>
      <c r="F71" s="146" t="str">
        <f>IF('P04'!$F81="nt","",'P04'!$F81)</f>
        <v>na</v>
      </c>
      <c r="G71" s="146" t="str">
        <f>IF('P05'!$F81="nt","",'P05'!$F81)</f>
        <v/>
      </c>
      <c r="H71" s="146" t="str">
        <f>IF('P06'!$F81="nt","",'P06'!$F81)</f>
        <v/>
      </c>
      <c r="I71" s="146" t="str">
        <f>IF('P07'!$F81="nt","",'P07'!$F81)</f>
        <v/>
      </c>
      <c r="J71" s="146" t="str">
        <f>IF('P08'!$F81="nt","",'P08'!$F81)</f>
        <v/>
      </c>
      <c r="K71" s="146" t="str">
        <f>IF('P09'!$F81="nt","",'P09'!$F81)</f>
        <v/>
      </c>
      <c r="L71" s="146" t="str">
        <f>IF('P10'!$F81="nt","",'P10'!$F81)</f>
        <v/>
      </c>
      <c r="M71" s="146" t="str">
        <f>IF('P11'!$F81="nt","",'P11'!$F81)</f>
        <v/>
      </c>
      <c r="N71" s="146" t="str">
        <f>IF('P12'!$F81="nt","",'P12'!$F81)</f>
        <v/>
      </c>
      <c r="O71" s="146" t="str">
        <f>IF('P13'!$F81="nt","",'P13'!$F81)</f>
        <v/>
      </c>
      <c r="P71" s="146" t="str">
        <f>IF('P14'!$F81="nt","",'P14'!$F81)</f>
        <v/>
      </c>
      <c r="Q71" s="146" t="str">
        <f>IF('P15'!$F81="nt","",'P15'!$F81)</f>
        <v/>
      </c>
      <c r="R71" s="146" t="str">
        <f>IF('P16'!$F81="nt","",'P16'!$F81)</f>
        <v/>
      </c>
      <c r="S71" s="146" t="str">
        <f>IF('P17'!$F81="nt","",'P17'!$F81)</f>
        <v/>
      </c>
      <c r="T71" s="146" t="str">
        <f>IF('P18'!$F81="nt","",'P18'!$F81)</f>
        <v/>
      </c>
      <c r="U71" s="146" t="str">
        <f>IF('P19'!$F81="nt","",'P19'!$F81)</f>
        <v/>
      </c>
      <c r="V71" s="146" t="str">
        <f>IF('P20'!$F81="nt","",'P20'!$F81)</f>
        <v/>
      </c>
      <c r="W71" s="146" t="str">
        <f>IF('P21'!$F81="nt","",'P21'!$F81)</f>
        <v/>
      </c>
      <c r="X71" s="146" t="str">
        <f>IF('P22'!$F81="nt","",'P22'!$F81)</f>
        <v/>
      </c>
      <c r="Y71" s="146" t="str">
        <f>IF('P23'!$F81="nt","",'P23'!$F81)</f>
        <v/>
      </c>
      <c r="Z71" s="146" t="str">
        <f>IF('P24'!$F81="nt","",'P24'!$F81)</f>
        <v/>
      </c>
      <c r="AA71" s="146" t="str">
        <f>IF('P25'!$F81="nt","",'P25'!$F81)</f>
        <v/>
      </c>
    </row>
    <row r="72" ht="13.800000000000001">
      <c r="A72" s="148" t="s">
        <v>110</v>
      </c>
      <c r="B72" s="148" t="s">
        <v>100</v>
      </c>
      <c r="C72" s="146" t="str">
        <f>IF('P01'!$F82="nt","",'P01'!$F82)</f>
        <v>na</v>
      </c>
      <c r="D72" s="146" t="str">
        <f>IF('P02'!$F82="nt","",'P02'!$F82)</f>
        <v>c</v>
      </c>
      <c r="E72" s="146" t="str">
        <f>IF('P03'!$F82="nt","",'P03'!$F82)</f>
        <v>na</v>
      </c>
      <c r="F72" s="146" t="str">
        <f>IF('P04'!$F82="nt","",'P04'!$F82)</f>
        <v>na</v>
      </c>
      <c r="G72" s="146" t="str">
        <f>IF('P05'!$F82="nt","",'P05'!$F82)</f>
        <v/>
      </c>
      <c r="H72" s="146" t="str">
        <f>IF('P06'!$F82="nt","",'P06'!$F82)</f>
        <v/>
      </c>
      <c r="I72" s="146" t="str">
        <f>IF('P07'!$F82="nt","",'P07'!$F82)</f>
        <v/>
      </c>
      <c r="J72" s="146" t="str">
        <f>IF('P08'!$F82="nt","",'P08'!$F82)</f>
        <v/>
      </c>
      <c r="K72" s="146" t="str">
        <f>IF('P09'!$F82="nt","",'P09'!$F82)</f>
        <v/>
      </c>
      <c r="L72" s="146" t="str">
        <f>IF('P10'!$F82="nt","",'P10'!$F82)</f>
        <v/>
      </c>
      <c r="M72" s="146" t="str">
        <f>IF('P11'!$F82="nt","",'P11'!$F82)</f>
        <v/>
      </c>
      <c r="N72" s="146" t="str">
        <f>IF('P12'!$F82="nt","",'P12'!$F82)</f>
        <v/>
      </c>
      <c r="O72" s="146" t="str">
        <f>IF('P13'!$F82="nt","",'P13'!$F82)</f>
        <v/>
      </c>
      <c r="P72" s="146" t="str">
        <f>IF('P14'!$F82="nt","",'P14'!$F82)</f>
        <v/>
      </c>
      <c r="Q72" s="146" t="str">
        <f>IF('P15'!$F82="nt","",'P15'!$F82)</f>
        <v/>
      </c>
      <c r="R72" s="146" t="str">
        <f>IF('P16'!$F82="nt","",'P16'!$F82)</f>
        <v/>
      </c>
      <c r="S72" s="146" t="str">
        <f>IF('P17'!$F82="nt","",'P17'!$F82)</f>
        <v/>
      </c>
      <c r="T72" s="146" t="str">
        <f>IF('P18'!$F82="nt","",'P18'!$F82)</f>
        <v/>
      </c>
      <c r="U72" s="146" t="str">
        <f>IF('P19'!$F82="nt","",'P19'!$F82)</f>
        <v/>
      </c>
      <c r="V72" s="146" t="str">
        <f>IF('P20'!$F82="nt","",'P20'!$F82)</f>
        <v/>
      </c>
      <c r="W72" s="146" t="str">
        <f>IF('P21'!$F82="nt","",'P21'!$F82)</f>
        <v/>
      </c>
      <c r="X72" s="146" t="str">
        <f>IF('P22'!$F82="nt","",'P22'!$F82)</f>
        <v/>
      </c>
      <c r="Y72" s="146" t="str">
        <f>IF('P23'!$F82="nt","",'P23'!$F82)</f>
        <v/>
      </c>
      <c r="Z72" s="146" t="str">
        <f>IF('P24'!$F82="nt","",'P24'!$F82)</f>
        <v/>
      </c>
      <c r="AA72" s="146" t="str">
        <f>IF('P25'!$F82="nt","",'P25'!$F82)</f>
        <v/>
      </c>
    </row>
    <row r="73" ht="13.800000000000001">
      <c r="A73" s="148" t="s">
        <v>110</v>
      </c>
      <c r="B73" s="148" t="s">
        <v>101</v>
      </c>
      <c r="C73" s="146" t="str">
        <f>IF('P01'!$F83="nt","",'P01'!$F83)</f>
        <v>na</v>
      </c>
      <c r="D73" s="146" t="str">
        <f>IF('P02'!$F83="nt","",'P02'!$F83)</f>
        <v>c</v>
      </c>
      <c r="E73" s="146" t="str">
        <f>IF('P03'!$F83="nt","",'P03'!$F83)</f>
        <v>na</v>
      </c>
      <c r="F73" s="146" t="str">
        <f>IF('P04'!$F83="nt","",'P04'!$F83)</f>
        <v>na</v>
      </c>
      <c r="G73" s="146" t="str">
        <f>IF('P05'!$F83="nt","",'P05'!$F83)</f>
        <v/>
      </c>
      <c r="H73" s="146" t="str">
        <f>IF('P06'!$F83="nt","",'P06'!$F83)</f>
        <v/>
      </c>
      <c r="I73" s="146" t="str">
        <f>IF('P07'!$F83="nt","",'P07'!$F83)</f>
        <v/>
      </c>
      <c r="J73" s="146" t="str">
        <f>IF('P08'!$F83="nt","",'P08'!$F83)</f>
        <v/>
      </c>
      <c r="K73" s="146" t="str">
        <f>IF('P09'!$F83="nt","",'P09'!$F83)</f>
        <v/>
      </c>
      <c r="L73" s="146" t="str">
        <f>IF('P10'!$F83="nt","",'P10'!$F83)</f>
        <v/>
      </c>
      <c r="M73" s="146" t="str">
        <f>IF('P11'!$F83="nt","",'P11'!$F83)</f>
        <v/>
      </c>
      <c r="N73" s="146" t="str">
        <f>IF('P12'!$F83="nt","",'P12'!$F83)</f>
        <v/>
      </c>
      <c r="O73" s="146" t="str">
        <f>IF('P13'!$F83="nt","",'P13'!$F83)</f>
        <v/>
      </c>
      <c r="P73" s="146" t="str">
        <f>IF('P14'!$F83="nt","",'P14'!$F83)</f>
        <v/>
      </c>
      <c r="Q73" s="146" t="str">
        <f>IF('P15'!$F83="nt","",'P15'!$F83)</f>
        <v/>
      </c>
      <c r="R73" s="146" t="str">
        <f>IF('P16'!$F83="nt","",'P16'!$F83)</f>
        <v/>
      </c>
      <c r="S73" s="146" t="str">
        <f>IF('P17'!$F83="nt","",'P17'!$F83)</f>
        <v/>
      </c>
      <c r="T73" s="146" t="str">
        <f>IF('P18'!$F83="nt","",'P18'!$F83)</f>
        <v/>
      </c>
      <c r="U73" s="146" t="str">
        <f>IF('P19'!$F83="nt","",'P19'!$F83)</f>
        <v/>
      </c>
      <c r="V73" s="146" t="str">
        <f>IF('P20'!$F83="nt","",'P20'!$F83)</f>
        <v/>
      </c>
      <c r="W73" s="146" t="str">
        <f>IF('P21'!$F83="nt","",'P21'!$F83)</f>
        <v/>
      </c>
      <c r="X73" s="146" t="str">
        <f>IF('P22'!$F83="nt","",'P22'!$F83)</f>
        <v/>
      </c>
      <c r="Y73" s="146" t="str">
        <f>IF('P23'!$F83="nt","",'P23'!$F83)</f>
        <v/>
      </c>
      <c r="Z73" s="146" t="str">
        <f>IF('P24'!$F83="nt","",'P24'!$F83)</f>
        <v/>
      </c>
      <c r="AA73" s="146" t="str">
        <f>IF('P25'!$F83="nt","",'P25'!$F83)</f>
        <v/>
      </c>
    </row>
    <row r="74" ht="13.800000000000001">
      <c r="A74" s="148" t="s">
        <v>110</v>
      </c>
      <c r="B74" s="148" t="s">
        <v>102</v>
      </c>
      <c r="C74" s="146" t="str">
        <f>IF('P01'!$F84="nt","",'P01'!$F84)</f>
        <v>na</v>
      </c>
      <c r="D74" s="146" t="str">
        <f>IF('P02'!$F84="nt","",'P02'!$F84)</f>
        <v>na</v>
      </c>
      <c r="E74" s="146" t="str">
        <f>IF('P03'!$F84="nt","",'P03'!$F84)</f>
        <v>na</v>
      </c>
      <c r="F74" s="146" t="str">
        <f>IF('P04'!$F84="nt","",'P04'!$F84)</f>
        <v>na</v>
      </c>
      <c r="G74" s="146" t="str">
        <f>IF('P05'!$F84="nt","",'P05'!$F84)</f>
        <v/>
      </c>
      <c r="H74" s="146" t="str">
        <f>IF('P06'!$F84="nt","",'P06'!$F84)</f>
        <v/>
      </c>
      <c r="I74" s="146" t="str">
        <f>IF('P07'!$F84="nt","",'P07'!$F84)</f>
        <v/>
      </c>
      <c r="J74" s="146" t="str">
        <f>IF('P08'!$F84="nt","",'P08'!$F84)</f>
        <v/>
      </c>
      <c r="K74" s="146" t="str">
        <f>IF('P09'!$F84="nt","",'P09'!$F84)</f>
        <v/>
      </c>
      <c r="L74" s="146" t="str">
        <f>IF('P10'!$F84="nt","",'P10'!$F84)</f>
        <v/>
      </c>
      <c r="M74" s="146" t="str">
        <f>IF('P11'!$F84="nt","",'P11'!$F84)</f>
        <v/>
      </c>
      <c r="N74" s="146" t="str">
        <f>IF('P12'!$F84="nt","",'P12'!$F84)</f>
        <v/>
      </c>
      <c r="O74" s="146" t="str">
        <f>IF('P13'!$F84="nt","",'P13'!$F84)</f>
        <v/>
      </c>
      <c r="P74" s="146" t="str">
        <f>IF('P14'!$F84="nt","",'P14'!$F84)</f>
        <v/>
      </c>
      <c r="Q74" s="146" t="str">
        <f>IF('P15'!$F84="nt","",'P15'!$F84)</f>
        <v/>
      </c>
      <c r="R74" s="146" t="str">
        <f>IF('P16'!$F84="nt","",'P16'!$F84)</f>
        <v/>
      </c>
      <c r="S74" s="146" t="str">
        <f>IF('P17'!$F84="nt","",'P17'!$F84)</f>
        <v/>
      </c>
      <c r="T74" s="146" t="str">
        <f>IF('P18'!$F84="nt","",'P18'!$F84)</f>
        <v/>
      </c>
      <c r="U74" s="146" t="str">
        <f>IF('P19'!$F84="nt","",'P19'!$F84)</f>
        <v/>
      </c>
      <c r="V74" s="146" t="str">
        <f>IF('P20'!$F84="nt","",'P20'!$F84)</f>
        <v/>
      </c>
      <c r="W74" s="146" t="str">
        <f>IF('P21'!$F84="nt","",'P21'!$F84)</f>
        <v/>
      </c>
      <c r="X74" s="146" t="str">
        <f>IF('P22'!$F84="nt","",'P22'!$F84)</f>
        <v/>
      </c>
      <c r="Y74" s="146" t="str">
        <f>IF('P23'!$F84="nt","",'P23'!$F84)</f>
        <v/>
      </c>
      <c r="Z74" s="146" t="str">
        <f>IF('P24'!$F84="nt","",'P24'!$F84)</f>
        <v/>
      </c>
      <c r="AA74" s="146" t="str">
        <f>IF('P25'!$F84="nt","",'P25'!$F84)</f>
        <v/>
      </c>
    </row>
    <row r="75" ht="13.800000000000001">
      <c r="A75" s="148" t="s">
        <v>110</v>
      </c>
      <c r="B75" s="148" t="s">
        <v>103</v>
      </c>
      <c r="C75" s="146" t="str">
        <f>IF('P01'!$F85="nt","",'P01'!$F85)</f>
        <v>na</v>
      </c>
      <c r="D75" s="146" t="str">
        <f>IF('P02'!$F85="nt","",'P02'!$F85)</f>
        <v>c</v>
      </c>
      <c r="E75" s="146" t="str">
        <f>IF('P03'!$F85="nt","",'P03'!$F85)</f>
        <v>na</v>
      </c>
      <c r="F75" s="146" t="str">
        <f>IF('P04'!$F85="nt","",'P04'!$F85)</f>
        <v>na</v>
      </c>
      <c r="G75" s="146" t="str">
        <f>IF('P05'!$F85="nt","",'P05'!$F85)</f>
        <v/>
      </c>
      <c r="H75" s="146" t="str">
        <f>IF('P06'!$F85="nt","",'P06'!$F85)</f>
        <v/>
      </c>
      <c r="I75" s="146" t="str">
        <f>IF('P07'!$F85="nt","",'P07'!$F85)</f>
        <v/>
      </c>
      <c r="J75" s="146" t="str">
        <f>IF('P08'!$F85="nt","",'P08'!$F85)</f>
        <v/>
      </c>
      <c r="K75" s="146" t="str">
        <f>IF('P09'!$F85="nt","",'P09'!$F85)</f>
        <v/>
      </c>
      <c r="L75" s="146" t="str">
        <f>IF('P10'!$F85="nt","",'P10'!$F85)</f>
        <v/>
      </c>
      <c r="M75" s="146" t="str">
        <f>IF('P11'!$F85="nt","",'P11'!$F85)</f>
        <v/>
      </c>
      <c r="N75" s="146" t="str">
        <f>IF('P12'!$F85="nt","",'P12'!$F85)</f>
        <v/>
      </c>
      <c r="O75" s="146" t="str">
        <f>IF('P13'!$F85="nt","",'P13'!$F85)</f>
        <v/>
      </c>
      <c r="P75" s="146" t="str">
        <f>IF('P14'!$F85="nt","",'P14'!$F85)</f>
        <v/>
      </c>
      <c r="Q75" s="146" t="str">
        <f>IF('P15'!$F85="nt","",'P15'!$F85)</f>
        <v/>
      </c>
      <c r="R75" s="146" t="str">
        <f>IF('P16'!$F85="nt","",'P16'!$F85)</f>
        <v/>
      </c>
      <c r="S75" s="146" t="str">
        <f>IF('P17'!$F85="nt","",'P17'!$F85)</f>
        <v/>
      </c>
      <c r="T75" s="146" t="str">
        <f>IF('P18'!$F85="nt","",'P18'!$F85)</f>
        <v/>
      </c>
      <c r="U75" s="146" t="str">
        <f>IF('P19'!$F85="nt","",'P19'!$F85)</f>
        <v/>
      </c>
      <c r="V75" s="146" t="str">
        <f>IF('P20'!$F85="nt","",'P20'!$F85)</f>
        <v/>
      </c>
      <c r="W75" s="146" t="str">
        <f>IF('P21'!$F85="nt","",'P21'!$F85)</f>
        <v/>
      </c>
      <c r="X75" s="146" t="str">
        <f>IF('P22'!$F85="nt","",'P22'!$F85)</f>
        <v/>
      </c>
      <c r="Y75" s="146" t="str">
        <f>IF('P23'!$F85="nt","",'P23'!$F85)</f>
        <v/>
      </c>
      <c r="Z75" s="146" t="str">
        <f>IF('P24'!$F85="nt","",'P24'!$F85)</f>
        <v/>
      </c>
      <c r="AA75" s="146" t="str">
        <f>IF('P25'!$F85="nt","",'P25'!$F85)</f>
        <v/>
      </c>
    </row>
    <row r="76" ht="13.800000000000001">
      <c r="A76" s="148" t="s">
        <v>110</v>
      </c>
      <c r="B76" s="148" t="s">
        <v>104</v>
      </c>
      <c r="C76" s="146" t="str">
        <f>IF('P01'!$F86="nt","",'P01'!$F86)</f>
        <v>na</v>
      </c>
      <c r="D76" s="146" t="str">
        <f>IF('P02'!$F86="nt","",'P02'!$F86)</f>
        <v>na</v>
      </c>
      <c r="E76" s="146" t="str">
        <f>IF('P03'!$F86="nt","",'P03'!$F86)</f>
        <v>na</v>
      </c>
      <c r="F76" s="146" t="str">
        <f>IF('P04'!$F86="nt","",'P04'!$F86)</f>
        <v>na</v>
      </c>
      <c r="G76" s="146" t="str">
        <f>IF('P05'!$F86="nt","",'P05'!$F86)</f>
        <v/>
      </c>
      <c r="H76" s="146" t="str">
        <f>IF('P06'!$F86="nt","",'P06'!$F86)</f>
        <v/>
      </c>
      <c r="I76" s="146" t="str">
        <f>IF('P07'!$F86="nt","",'P07'!$F86)</f>
        <v/>
      </c>
      <c r="J76" s="146" t="str">
        <f>IF('P08'!$F86="nt","",'P08'!$F86)</f>
        <v/>
      </c>
      <c r="K76" s="146" t="str">
        <f>IF('P09'!$F86="nt","",'P09'!$F86)</f>
        <v/>
      </c>
      <c r="L76" s="146" t="str">
        <f>IF('P10'!$F86="nt","",'P10'!$F86)</f>
        <v/>
      </c>
      <c r="M76" s="146" t="str">
        <f>IF('P11'!$F86="nt","",'P11'!$F86)</f>
        <v/>
      </c>
      <c r="N76" s="146" t="str">
        <f>IF('P12'!$F86="nt","",'P12'!$F86)</f>
        <v/>
      </c>
      <c r="O76" s="146" t="str">
        <f>IF('P13'!$F86="nt","",'P13'!$F86)</f>
        <v/>
      </c>
      <c r="P76" s="146" t="str">
        <f>IF('P14'!$F86="nt","",'P14'!$F86)</f>
        <v/>
      </c>
      <c r="Q76" s="146" t="str">
        <f>IF('P15'!$F86="nt","",'P15'!$F86)</f>
        <v/>
      </c>
      <c r="R76" s="146" t="str">
        <f>IF('P16'!$F86="nt","",'P16'!$F86)</f>
        <v/>
      </c>
      <c r="S76" s="146" t="str">
        <f>IF('P17'!$F86="nt","",'P17'!$F86)</f>
        <v/>
      </c>
      <c r="T76" s="146" t="str">
        <f>IF('P18'!$F86="nt","",'P18'!$F86)</f>
        <v/>
      </c>
      <c r="U76" s="146" t="str">
        <f>IF('P19'!$F86="nt","",'P19'!$F86)</f>
        <v/>
      </c>
      <c r="V76" s="146" t="str">
        <f>IF('P20'!$F86="nt","",'P20'!$F86)</f>
        <v/>
      </c>
      <c r="W76" s="146" t="str">
        <f>IF('P21'!$F86="nt","",'P21'!$F86)</f>
        <v/>
      </c>
      <c r="X76" s="146" t="str">
        <f>IF('P22'!$F86="nt","",'P22'!$F86)</f>
        <v/>
      </c>
      <c r="Y76" s="146" t="str">
        <f>IF('P23'!$F86="nt","",'P23'!$F86)</f>
        <v/>
      </c>
      <c r="Z76" s="146" t="str">
        <f>IF('P24'!$F86="nt","",'P24'!$F86)</f>
        <v/>
      </c>
      <c r="AA76" s="146" t="str">
        <f>IF('P25'!$F86="nt","",'P25'!$F86)</f>
        <v/>
      </c>
    </row>
    <row r="77" ht="13.800000000000001">
      <c r="A77" s="148" t="s">
        <v>110</v>
      </c>
      <c r="B77" s="148" t="s">
        <v>105</v>
      </c>
      <c r="C77" s="146" t="str">
        <f>IF('P01'!$F87="nt","",'P01'!$F87)</f>
        <v>na</v>
      </c>
      <c r="D77" s="146" t="str">
        <f>IF('P02'!$F87="nt","",'P02'!$F87)</f>
        <v>na</v>
      </c>
      <c r="E77" s="146" t="str">
        <f>IF('P03'!$F87="nt","",'P03'!$F87)</f>
        <v>na</v>
      </c>
      <c r="F77" s="146" t="str">
        <f>IF('P04'!$F87="nt","",'P04'!$F87)</f>
        <v>na</v>
      </c>
      <c r="G77" s="146" t="str">
        <f>IF('P05'!$F87="nt","",'P05'!$F87)</f>
        <v/>
      </c>
      <c r="H77" s="146" t="str">
        <f>IF('P06'!$F87="nt","",'P06'!$F87)</f>
        <v/>
      </c>
      <c r="I77" s="146" t="str">
        <f>IF('P07'!$F87="nt","",'P07'!$F87)</f>
        <v/>
      </c>
      <c r="J77" s="146" t="str">
        <f>IF('P08'!$F87="nt","",'P08'!$F87)</f>
        <v/>
      </c>
      <c r="K77" s="146" t="str">
        <f>IF('P09'!$F87="nt","",'P09'!$F87)</f>
        <v/>
      </c>
      <c r="L77" s="146" t="str">
        <f>IF('P10'!$F87="nt","",'P10'!$F87)</f>
        <v/>
      </c>
      <c r="M77" s="146" t="str">
        <f>IF('P11'!$F87="nt","",'P11'!$F87)</f>
        <v/>
      </c>
      <c r="N77" s="146" t="str">
        <f>IF('P12'!$F87="nt","",'P12'!$F87)</f>
        <v/>
      </c>
      <c r="O77" s="146" t="str">
        <f>IF('P13'!$F87="nt","",'P13'!$F87)</f>
        <v/>
      </c>
      <c r="P77" s="146" t="str">
        <f>IF('P14'!$F87="nt","",'P14'!$F87)</f>
        <v/>
      </c>
      <c r="Q77" s="146" t="str">
        <f>IF('P15'!$F87="nt","",'P15'!$F87)</f>
        <v/>
      </c>
      <c r="R77" s="146" t="str">
        <f>IF('P16'!$F87="nt","",'P16'!$F87)</f>
        <v/>
      </c>
      <c r="S77" s="146" t="str">
        <f>IF('P17'!$F87="nt","",'P17'!$F87)</f>
        <v/>
      </c>
      <c r="T77" s="146" t="str">
        <f>IF('P18'!$F87="nt","",'P18'!$F87)</f>
        <v/>
      </c>
      <c r="U77" s="146" t="str">
        <f>IF('P19'!$F87="nt","",'P19'!$F87)</f>
        <v/>
      </c>
      <c r="V77" s="146" t="str">
        <f>IF('P20'!$F87="nt","",'P20'!$F87)</f>
        <v/>
      </c>
      <c r="W77" s="146" t="str">
        <f>IF('P21'!$F87="nt","",'P21'!$F87)</f>
        <v/>
      </c>
      <c r="X77" s="146" t="str">
        <f>IF('P22'!$F87="nt","",'P22'!$F87)</f>
        <v/>
      </c>
      <c r="Y77" s="146" t="str">
        <f>IF('P23'!$F87="nt","",'P23'!$F87)</f>
        <v/>
      </c>
      <c r="Z77" s="146" t="str">
        <f>IF('P24'!$F87="nt","",'P24'!$F87)</f>
        <v/>
      </c>
      <c r="AA77" s="146" t="str">
        <f>IF('P25'!$F87="nt","",'P25'!$F87)</f>
        <v/>
      </c>
    </row>
    <row r="78" ht="13.800000000000001">
      <c r="A78" s="148" t="s">
        <v>110</v>
      </c>
      <c r="B78" s="148" t="s">
        <v>106</v>
      </c>
      <c r="C78" s="146" t="str">
        <f>IF('P01'!$F88="nt","",'P01'!$F88)</f>
        <v>na</v>
      </c>
      <c r="D78" s="146" t="str">
        <f>IF('P02'!$F88="nt","",'P02'!$F88)</f>
        <v>na</v>
      </c>
      <c r="E78" s="146" t="str">
        <f>IF('P03'!$F88="nt","",'P03'!$F88)</f>
        <v>na</v>
      </c>
      <c r="F78" s="146" t="str">
        <f>IF('P04'!$F88="nt","",'P04'!$F88)</f>
        <v>na</v>
      </c>
      <c r="G78" s="146" t="str">
        <f>IF('P05'!$F88="nt","",'P05'!$F88)</f>
        <v/>
      </c>
      <c r="H78" s="146" t="str">
        <f>IF('P06'!$F88="nt","",'P06'!$F88)</f>
        <v/>
      </c>
      <c r="I78" s="146" t="str">
        <f>IF('P07'!$F88="nt","",'P07'!$F88)</f>
        <v/>
      </c>
      <c r="J78" s="146" t="str">
        <f>IF('P08'!$F88="nt","",'P08'!$F88)</f>
        <v/>
      </c>
      <c r="K78" s="146" t="str">
        <f>IF('P09'!$F88="nt","",'P09'!$F88)</f>
        <v/>
      </c>
      <c r="L78" s="146" t="str">
        <f>IF('P10'!$F88="nt","",'P10'!$F88)</f>
        <v/>
      </c>
      <c r="M78" s="146" t="str">
        <f>IF('P11'!$F88="nt","",'P11'!$F88)</f>
        <v/>
      </c>
      <c r="N78" s="146" t="str">
        <f>IF('P12'!$F88="nt","",'P12'!$F88)</f>
        <v/>
      </c>
      <c r="O78" s="146" t="str">
        <f>IF('P13'!$F88="nt","",'P13'!$F88)</f>
        <v/>
      </c>
      <c r="P78" s="146" t="str">
        <f>IF('P14'!$F88="nt","",'P14'!$F88)</f>
        <v/>
      </c>
      <c r="Q78" s="146" t="str">
        <f>IF('P15'!$F88="nt","",'P15'!$F88)</f>
        <v/>
      </c>
      <c r="R78" s="146" t="str">
        <f>IF('P16'!$F88="nt","",'P16'!$F88)</f>
        <v/>
      </c>
      <c r="S78" s="146" t="str">
        <f>IF('P17'!$F88="nt","",'P17'!$F88)</f>
        <v/>
      </c>
      <c r="T78" s="146" t="str">
        <f>IF('P18'!$F88="nt","",'P18'!$F88)</f>
        <v/>
      </c>
      <c r="U78" s="146" t="str">
        <f>IF('P19'!$F88="nt","",'P19'!$F88)</f>
        <v/>
      </c>
      <c r="V78" s="146" t="str">
        <f>IF('P20'!$F88="nt","",'P20'!$F88)</f>
        <v/>
      </c>
      <c r="W78" s="146" t="str">
        <f>IF('P21'!$F88="nt","",'P21'!$F88)</f>
        <v/>
      </c>
      <c r="X78" s="146" t="str">
        <f>IF('P22'!$F88="nt","",'P22'!$F88)</f>
        <v/>
      </c>
      <c r="Y78" s="146" t="str">
        <f>IF('P23'!$F88="nt","",'P23'!$F88)</f>
        <v/>
      </c>
      <c r="Z78" s="146" t="str">
        <f>IF('P24'!$F88="nt","",'P24'!$F88)</f>
        <v/>
      </c>
      <c r="AA78" s="146" t="str">
        <f>IF('P25'!$F88="nt","",'P25'!$F88)</f>
        <v/>
      </c>
    </row>
    <row r="79" ht="13.800000000000001">
      <c r="A79" s="148" t="s">
        <v>110</v>
      </c>
      <c r="B79" s="148" t="s">
        <v>107</v>
      </c>
      <c r="C79" s="146" t="str">
        <f>IF('P01'!$F89="nt","",'P01'!$F89)</f>
        <v>na</v>
      </c>
      <c r="D79" s="146" t="str">
        <f>IF('P02'!$F89="nt","",'P02'!$F89)</f>
        <v>na</v>
      </c>
      <c r="E79" s="146" t="str">
        <f>IF('P03'!$F89="nt","",'P03'!$F89)</f>
        <v>na</v>
      </c>
      <c r="F79" s="146" t="str">
        <f>IF('P04'!$F89="nt","",'P04'!$F89)</f>
        <v>na</v>
      </c>
      <c r="G79" s="146" t="str">
        <f>IF('P05'!$F89="nt","",'P05'!$F89)</f>
        <v/>
      </c>
      <c r="H79" s="146" t="str">
        <f>IF('P06'!$F89="nt","",'P06'!$F89)</f>
        <v/>
      </c>
      <c r="I79" s="146" t="str">
        <f>IF('P07'!$F89="nt","",'P07'!$F89)</f>
        <v/>
      </c>
      <c r="J79" s="146" t="str">
        <f>IF('P08'!$F89="nt","",'P08'!$F89)</f>
        <v/>
      </c>
      <c r="K79" s="146" t="str">
        <f>IF('P09'!$F89="nt","",'P09'!$F89)</f>
        <v/>
      </c>
      <c r="L79" s="146" t="str">
        <f>IF('P10'!$F89="nt","",'P10'!$F89)</f>
        <v/>
      </c>
      <c r="M79" s="146" t="str">
        <f>IF('P11'!$F89="nt","",'P11'!$F89)</f>
        <v/>
      </c>
      <c r="N79" s="146" t="str">
        <f>IF('P12'!$F89="nt","",'P12'!$F89)</f>
        <v/>
      </c>
      <c r="O79" s="146" t="str">
        <f>IF('P13'!$F89="nt","",'P13'!$F89)</f>
        <v/>
      </c>
      <c r="P79" s="146" t="str">
        <f>IF('P14'!$F89="nt","",'P14'!$F89)</f>
        <v/>
      </c>
      <c r="Q79" s="146" t="str">
        <f>IF('P15'!$F89="nt","",'P15'!$F89)</f>
        <v/>
      </c>
      <c r="R79" s="146" t="str">
        <f>IF('P16'!$F89="nt","",'P16'!$F89)</f>
        <v/>
      </c>
      <c r="S79" s="146" t="str">
        <f>IF('P17'!$F89="nt","",'P17'!$F89)</f>
        <v/>
      </c>
      <c r="T79" s="146" t="str">
        <f>IF('P18'!$F89="nt","",'P18'!$F89)</f>
        <v/>
      </c>
      <c r="U79" s="146" t="str">
        <f>IF('P19'!$F89="nt","",'P19'!$F89)</f>
        <v/>
      </c>
      <c r="V79" s="146" t="str">
        <f>IF('P20'!$F89="nt","",'P20'!$F89)</f>
        <v/>
      </c>
      <c r="W79" s="146" t="str">
        <f>IF('P21'!$F89="nt","",'P21'!$F89)</f>
        <v/>
      </c>
      <c r="X79" s="146" t="str">
        <f>IF('P22'!$F89="nt","",'P22'!$F89)</f>
        <v/>
      </c>
      <c r="Y79" s="146" t="str">
        <f>IF('P23'!$F89="nt","",'P23'!$F89)</f>
        <v/>
      </c>
      <c r="Z79" s="146" t="str">
        <f>IF('P24'!$F89="nt","",'P24'!$F89)</f>
        <v/>
      </c>
      <c r="AA79" s="146" t="str">
        <f>IF('P25'!$F89="nt","",'P25'!$F89)</f>
        <v/>
      </c>
    </row>
    <row r="80" ht="13.800000000000001">
      <c r="A80" s="148" t="s">
        <v>110</v>
      </c>
      <c r="B80" s="148" t="s">
        <v>108</v>
      </c>
      <c r="C80" s="146" t="str">
        <f>IF('P01'!$F90="nt","",'P01'!$F90)</f>
        <v>na</v>
      </c>
      <c r="D80" s="146" t="str">
        <f>IF('P02'!$F90="nt","",'P02'!$F90)</f>
        <v>c</v>
      </c>
      <c r="E80" s="146" t="str">
        <f>IF('P03'!$F90="nt","",'P03'!$F90)</f>
        <v>na</v>
      </c>
      <c r="F80" s="146" t="str">
        <f>IF('P04'!$F90="nt","",'P04'!$F90)</f>
        <v>na</v>
      </c>
      <c r="G80" s="146" t="str">
        <f>IF('P05'!$F90="nt","",'P05'!$F90)</f>
        <v/>
      </c>
      <c r="H80" s="146" t="str">
        <f>IF('P06'!$F90="nt","",'P06'!$F90)</f>
        <v/>
      </c>
      <c r="I80" s="146" t="str">
        <f>IF('P07'!$F90="nt","",'P07'!$F90)</f>
        <v/>
      </c>
      <c r="J80" s="146" t="str">
        <f>IF('P08'!$F90="nt","",'P08'!$F90)</f>
        <v/>
      </c>
      <c r="K80" s="146" t="str">
        <f>IF('P09'!$F90="nt","",'P09'!$F90)</f>
        <v/>
      </c>
      <c r="L80" s="146" t="str">
        <f>IF('P10'!$F90="nt","",'P10'!$F90)</f>
        <v/>
      </c>
      <c r="M80" s="146" t="str">
        <f>IF('P11'!$F90="nt","",'P11'!$F90)</f>
        <v/>
      </c>
      <c r="N80" s="146" t="str">
        <f>IF('P12'!$F90="nt","",'P12'!$F90)</f>
        <v/>
      </c>
      <c r="O80" s="146" t="str">
        <f>IF('P13'!$F90="nt","",'P13'!$F90)</f>
        <v/>
      </c>
      <c r="P80" s="146" t="str">
        <f>IF('P14'!$F90="nt","",'P14'!$F90)</f>
        <v/>
      </c>
      <c r="Q80" s="146" t="str">
        <f>IF('P15'!$F90="nt","",'P15'!$F90)</f>
        <v/>
      </c>
      <c r="R80" s="146" t="str">
        <f>IF('P16'!$F90="nt","",'P16'!$F90)</f>
        <v/>
      </c>
      <c r="S80" s="146" t="str">
        <f>IF('P17'!$F90="nt","",'P17'!$F90)</f>
        <v/>
      </c>
      <c r="T80" s="146" t="str">
        <f>IF('P18'!$F90="nt","",'P18'!$F90)</f>
        <v/>
      </c>
      <c r="U80" s="146" t="str">
        <f>IF('P19'!$F90="nt","",'P19'!$F90)</f>
        <v/>
      </c>
      <c r="V80" s="146" t="str">
        <f>IF('P20'!$F90="nt","",'P20'!$F90)</f>
        <v/>
      </c>
      <c r="W80" s="146" t="str">
        <f>IF('P21'!$F90="nt","",'P21'!$F90)</f>
        <v/>
      </c>
      <c r="X80" s="146" t="str">
        <f>IF('P22'!$F90="nt","",'P22'!$F90)</f>
        <v/>
      </c>
      <c r="Y80" s="146" t="str">
        <f>IF('P23'!$F90="nt","",'P23'!$F90)</f>
        <v/>
      </c>
      <c r="Z80" s="146" t="str">
        <f>IF('P24'!$F90="nt","",'P24'!$F90)</f>
        <v/>
      </c>
      <c r="AA80" s="146" t="str">
        <f>IF('P25'!$F90="nt","",'P25'!$F90)</f>
        <v/>
      </c>
    </row>
    <row r="81" ht="13.800000000000001">
      <c r="A81" s="148" t="s">
        <v>110</v>
      </c>
      <c r="B81" s="148" t="s">
        <v>109</v>
      </c>
      <c r="C81" s="146" t="str">
        <f>IF('P01'!$F91="nt","",'P01'!$F91)</f>
        <v>na</v>
      </c>
      <c r="D81" s="146" t="str">
        <f>IF('P02'!$F91="nt","",'P02'!$F91)</f>
        <v>na</v>
      </c>
      <c r="E81" s="146" t="str">
        <f>IF('P03'!$F91="nt","",'P03'!$F91)</f>
        <v>na</v>
      </c>
      <c r="F81" s="146" t="str">
        <f>IF('P04'!$F91="nt","",'P04'!$F91)</f>
        <v>na</v>
      </c>
      <c r="G81" s="146" t="str">
        <f>IF('P05'!$F91="nt","",'P05'!$F91)</f>
        <v/>
      </c>
      <c r="H81" s="146" t="str">
        <f>IF('P06'!$F91="nt","",'P06'!$F91)</f>
        <v/>
      </c>
      <c r="I81" s="146" t="str">
        <f>IF('P07'!$F91="nt","",'P07'!$F91)</f>
        <v/>
      </c>
      <c r="J81" s="146" t="str">
        <f>IF('P08'!$F91="nt","",'P08'!$F91)</f>
        <v/>
      </c>
      <c r="K81" s="146" t="str">
        <f>IF('P09'!$F91="nt","",'P09'!$F91)</f>
        <v/>
      </c>
      <c r="L81" s="146" t="str">
        <f>IF('P10'!$F91="nt","",'P10'!$F91)</f>
        <v/>
      </c>
      <c r="M81" s="146" t="str">
        <f>IF('P11'!$F91="nt","",'P11'!$F91)</f>
        <v/>
      </c>
      <c r="N81" s="146" t="str">
        <f>IF('P12'!$F91="nt","",'P12'!$F91)</f>
        <v/>
      </c>
      <c r="O81" s="146" t="str">
        <f>IF('P13'!$F91="nt","",'P13'!$F91)</f>
        <v/>
      </c>
      <c r="P81" s="146" t="str">
        <f>IF('P14'!$F91="nt","",'P14'!$F91)</f>
        <v/>
      </c>
      <c r="Q81" s="146" t="str">
        <f>IF('P15'!$F91="nt","",'P15'!$F91)</f>
        <v/>
      </c>
      <c r="R81" s="146" t="str">
        <f>IF('P16'!$F91="nt","",'P16'!$F91)</f>
        <v/>
      </c>
      <c r="S81" s="146" t="str">
        <f>IF('P17'!$F91="nt","",'P17'!$F91)</f>
        <v/>
      </c>
      <c r="T81" s="146" t="str">
        <f>IF('P18'!$F91="nt","",'P18'!$F91)</f>
        <v/>
      </c>
      <c r="U81" s="146" t="str">
        <f>IF('P19'!$F91="nt","",'P19'!$F91)</f>
        <v/>
      </c>
      <c r="V81" s="146" t="str">
        <f>IF('P20'!$F91="nt","",'P20'!$F91)</f>
        <v/>
      </c>
      <c r="W81" s="146" t="str">
        <f>IF('P21'!$F91="nt","",'P21'!$F91)</f>
        <v/>
      </c>
      <c r="X81" s="146" t="str">
        <f>IF('P22'!$F91="nt","",'P22'!$F91)</f>
        <v/>
      </c>
      <c r="Y81" s="146" t="str">
        <f>IF('P23'!$F91="nt","",'P23'!$F91)</f>
        <v/>
      </c>
      <c r="Z81" s="146" t="str">
        <f>IF('P24'!$F91="nt","",'P24'!$F91)</f>
        <v/>
      </c>
      <c r="AA81" s="146" t="str">
        <f>IF('P25'!$F91="nt","",'P25'!$F91)</f>
        <v/>
      </c>
    </row>
    <row r="82" ht="13.800000000000001">
      <c r="A82" s="148" t="s">
        <v>110</v>
      </c>
      <c r="B82" s="148" t="s">
        <v>110</v>
      </c>
      <c r="C82" s="146" t="str">
        <f>IF('P01'!$F92="nt","",'P01'!$F92)</f>
        <v>na</v>
      </c>
      <c r="D82" s="146" t="str">
        <f>IF('P02'!$F92="nt","",'P02'!$F92)</f>
        <v>na</v>
      </c>
      <c r="E82" s="146" t="str">
        <f>IF('P03'!$F92="nt","",'P03'!$F92)</f>
        <v>na</v>
      </c>
      <c r="F82" s="146" t="str">
        <f>IF('P04'!$F92="nt","",'P04'!$F92)</f>
        <v>na</v>
      </c>
      <c r="G82" s="146" t="str">
        <f>IF('P05'!$F92="nt","",'P05'!$F92)</f>
        <v/>
      </c>
      <c r="H82" s="146" t="str">
        <f>IF('P06'!$F92="nt","",'P06'!$F92)</f>
        <v/>
      </c>
      <c r="I82" s="146" t="str">
        <f>IF('P07'!$F92="nt","",'P07'!$F92)</f>
        <v/>
      </c>
      <c r="J82" s="146" t="str">
        <f>IF('P08'!$F92="nt","",'P08'!$F92)</f>
        <v/>
      </c>
      <c r="K82" s="146" t="str">
        <f>IF('P09'!$F92="nt","",'P09'!$F92)</f>
        <v/>
      </c>
      <c r="L82" s="146" t="str">
        <f>IF('P10'!$F92="nt","",'P10'!$F92)</f>
        <v/>
      </c>
      <c r="M82" s="146" t="str">
        <f>IF('P11'!$F92="nt","",'P11'!$F92)</f>
        <v/>
      </c>
      <c r="N82" s="146" t="str">
        <f>IF('P12'!$F92="nt","",'P12'!$F92)</f>
        <v/>
      </c>
      <c r="O82" s="146" t="str">
        <f>IF('P13'!$F92="nt","",'P13'!$F92)</f>
        <v/>
      </c>
      <c r="P82" s="146" t="str">
        <f>IF('P14'!$F92="nt","",'P14'!$F92)</f>
        <v/>
      </c>
      <c r="Q82" s="146" t="str">
        <f>IF('P15'!$F92="nt","",'P15'!$F92)</f>
        <v/>
      </c>
      <c r="R82" s="146" t="str">
        <f>IF('P16'!$F92="nt","",'P16'!$F92)</f>
        <v/>
      </c>
      <c r="S82" s="146" t="str">
        <f>IF('P17'!$F92="nt","",'P17'!$F92)</f>
        <v/>
      </c>
      <c r="T82" s="146" t="str">
        <f>IF('P18'!$F92="nt","",'P18'!$F92)</f>
        <v/>
      </c>
      <c r="U82" s="146" t="str">
        <f>IF('P19'!$F92="nt","",'P19'!$F92)</f>
        <v/>
      </c>
      <c r="V82" s="146" t="str">
        <f>IF('P20'!$F92="nt","",'P20'!$F92)</f>
        <v/>
      </c>
      <c r="W82" s="146" t="str">
        <f>IF('P21'!$F92="nt","",'P21'!$F92)</f>
        <v/>
      </c>
      <c r="X82" s="146" t="str">
        <f>IF('P22'!$F92="nt","",'P22'!$F92)</f>
        <v/>
      </c>
      <c r="Y82" s="146" t="str">
        <f>IF('P23'!$F92="nt","",'P23'!$F92)</f>
        <v/>
      </c>
      <c r="Z82" s="146" t="str">
        <f>IF('P24'!$F92="nt","",'P24'!$F92)</f>
        <v/>
      </c>
      <c r="AA82" s="146" t="str">
        <f>IF('P25'!$F92="nt","",'P25'!$F92)</f>
        <v/>
      </c>
    </row>
    <row r="83" ht="13.800000000000001">
      <c r="A83" s="148" t="s">
        <v>110</v>
      </c>
      <c r="B83" s="148" t="s">
        <v>111</v>
      </c>
      <c r="C83" s="146" t="str">
        <f>IF('P01'!$F93="nt","",'P01'!$F93)</f>
        <v>na</v>
      </c>
      <c r="D83" s="146" t="str">
        <f>IF('P02'!$F93="nt","",'P02'!$F93)</f>
        <v>na</v>
      </c>
      <c r="E83" s="146" t="str">
        <f>IF('P03'!$F93="nt","",'P03'!$F93)</f>
        <v>na</v>
      </c>
      <c r="F83" s="146" t="str">
        <f>IF('P04'!$F93="nt","",'P04'!$F93)</f>
        <v>na</v>
      </c>
      <c r="G83" s="146" t="str">
        <f>IF('P05'!$F93="nt","",'P05'!$F93)</f>
        <v/>
      </c>
      <c r="H83" s="146" t="str">
        <f>IF('P06'!$F93="nt","",'P06'!$F93)</f>
        <v/>
      </c>
      <c r="I83" s="146" t="str">
        <f>IF('P07'!$F93="nt","",'P07'!$F93)</f>
        <v/>
      </c>
      <c r="J83" s="146" t="str">
        <f>IF('P08'!$F93="nt","",'P08'!$F93)</f>
        <v/>
      </c>
      <c r="K83" s="146" t="str">
        <f>IF('P09'!$F93="nt","",'P09'!$F93)</f>
        <v/>
      </c>
      <c r="L83" s="146" t="str">
        <f>IF('P10'!$F93="nt","",'P10'!$F93)</f>
        <v/>
      </c>
      <c r="M83" s="146" t="str">
        <f>IF('P11'!$F93="nt","",'P11'!$F93)</f>
        <v/>
      </c>
      <c r="N83" s="146" t="str">
        <f>IF('P12'!$F93="nt","",'P12'!$F93)</f>
        <v/>
      </c>
      <c r="O83" s="146" t="str">
        <f>IF('P13'!$F93="nt","",'P13'!$F93)</f>
        <v/>
      </c>
      <c r="P83" s="146" t="str">
        <f>IF('P14'!$F93="nt","",'P14'!$F93)</f>
        <v/>
      </c>
      <c r="Q83" s="146" t="str">
        <f>IF('P15'!$F93="nt","",'P15'!$F93)</f>
        <v/>
      </c>
      <c r="R83" s="146" t="str">
        <f>IF('P16'!$F93="nt","",'P16'!$F93)</f>
        <v/>
      </c>
      <c r="S83" s="146" t="str">
        <f>IF('P17'!$F93="nt","",'P17'!$F93)</f>
        <v/>
      </c>
      <c r="T83" s="146" t="str">
        <f>IF('P18'!$F93="nt","",'P18'!$F93)</f>
        <v/>
      </c>
      <c r="U83" s="146" t="str">
        <f>IF('P19'!$F93="nt","",'P19'!$F93)</f>
        <v/>
      </c>
      <c r="V83" s="146" t="str">
        <f>IF('P20'!$F93="nt","",'P20'!$F93)</f>
        <v/>
      </c>
      <c r="W83" s="146" t="str">
        <f>IF('P21'!$F93="nt","",'P21'!$F93)</f>
        <v/>
      </c>
      <c r="X83" s="146" t="str">
        <f>IF('P22'!$F93="nt","",'P22'!$F93)</f>
        <v/>
      </c>
      <c r="Y83" s="146" t="str">
        <f>IF('P23'!$F93="nt","",'P23'!$F93)</f>
        <v/>
      </c>
      <c r="Z83" s="146" t="str">
        <f>IF('P24'!$F93="nt","",'P24'!$F93)</f>
        <v/>
      </c>
      <c r="AA83" s="146" t="str">
        <f>IF('P25'!$F93="nt","",'P25'!$F93)</f>
        <v/>
      </c>
    </row>
    <row r="84" ht="13.800000000000001">
      <c r="A84" s="148" t="s">
        <v>110</v>
      </c>
      <c r="B84" s="148" t="s">
        <v>112</v>
      </c>
      <c r="C84" s="146" t="str">
        <f>IF('P01'!$F94="nt","",'P01'!$F94)</f>
        <v>na</v>
      </c>
      <c r="D84" s="146" t="str">
        <f>IF('P02'!$F94="nt","",'P02'!$F94)</f>
        <v>na</v>
      </c>
      <c r="E84" s="146" t="str">
        <f>IF('P03'!$F94="nt","",'P03'!$F94)</f>
        <v>na</v>
      </c>
      <c r="F84" s="146" t="str">
        <f>IF('P04'!$F94="nt","",'P04'!$F94)</f>
        <v>na</v>
      </c>
      <c r="G84" s="146" t="str">
        <f>IF('P05'!$F94="nt","",'P05'!$F94)</f>
        <v/>
      </c>
      <c r="H84" s="146" t="str">
        <f>IF('P06'!$F94="nt","",'P06'!$F94)</f>
        <v/>
      </c>
      <c r="I84" s="146" t="str">
        <f>IF('P07'!$F94="nt","",'P07'!$F94)</f>
        <v/>
      </c>
      <c r="J84" s="146" t="str">
        <f>IF('P08'!$F94="nt","",'P08'!$F94)</f>
        <v/>
      </c>
      <c r="K84" s="146" t="str">
        <f>IF('P09'!$F94="nt","",'P09'!$F94)</f>
        <v/>
      </c>
      <c r="L84" s="146" t="str">
        <f>IF('P10'!$F94="nt","",'P10'!$F94)</f>
        <v/>
      </c>
      <c r="M84" s="146" t="str">
        <f>IF('P11'!$F94="nt","",'P11'!$F94)</f>
        <v/>
      </c>
      <c r="N84" s="146" t="str">
        <f>IF('P12'!$F94="nt","",'P12'!$F94)</f>
        <v/>
      </c>
      <c r="O84" s="146" t="str">
        <f>IF('P13'!$F94="nt","",'P13'!$F94)</f>
        <v/>
      </c>
      <c r="P84" s="146" t="str">
        <f>IF('P14'!$F94="nt","",'P14'!$F94)</f>
        <v/>
      </c>
      <c r="Q84" s="146" t="str">
        <f>IF('P15'!$F94="nt","",'P15'!$F94)</f>
        <v/>
      </c>
      <c r="R84" s="146" t="str">
        <f>IF('P16'!$F94="nt","",'P16'!$F94)</f>
        <v/>
      </c>
      <c r="S84" s="146" t="str">
        <f>IF('P17'!$F94="nt","",'P17'!$F94)</f>
        <v/>
      </c>
      <c r="T84" s="146" t="str">
        <f>IF('P18'!$F94="nt","",'P18'!$F94)</f>
        <v/>
      </c>
      <c r="U84" s="146" t="str">
        <f>IF('P19'!$F94="nt","",'P19'!$F94)</f>
        <v/>
      </c>
      <c r="V84" s="146" t="str">
        <f>IF('P20'!$F94="nt","",'P20'!$F94)</f>
        <v/>
      </c>
      <c r="W84" s="146" t="str">
        <f>IF('P21'!$F94="nt","",'P21'!$F94)</f>
        <v/>
      </c>
      <c r="X84" s="146" t="str">
        <f>IF('P22'!$F94="nt","",'P22'!$F94)</f>
        <v/>
      </c>
      <c r="Y84" s="146" t="str">
        <f>IF('P23'!$F94="nt","",'P23'!$F94)</f>
        <v/>
      </c>
      <c r="Z84" s="146" t="str">
        <f>IF('P24'!$F94="nt","",'P24'!$F94)</f>
        <v/>
      </c>
      <c r="AA84" s="146" t="str">
        <f>IF('P25'!$F94="nt","",'P25'!$F94)</f>
        <v/>
      </c>
    </row>
    <row r="85" ht="13.800000000000001">
      <c r="A85" s="148" t="s">
        <v>111</v>
      </c>
      <c r="B85" s="148" t="s">
        <v>100</v>
      </c>
      <c r="C85" s="146" t="str">
        <f>IF('P01'!$F95="nt","",'P01'!$F95)</f>
        <v>na</v>
      </c>
      <c r="D85" s="146" t="str">
        <f>IF('P02'!$F95="nt","",'P02'!$F95)</f>
        <v>na</v>
      </c>
      <c r="E85" s="146" t="str">
        <f>IF('P03'!$F95="nt","",'P03'!$F95)</f>
        <v>na</v>
      </c>
      <c r="F85" s="146" t="str">
        <f>IF('P04'!$F95="nt","",'P04'!$F95)</f>
        <v>na</v>
      </c>
      <c r="G85" s="146" t="str">
        <f>IF('P05'!$F95="nt","",'P05'!$F95)</f>
        <v/>
      </c>
      <c r="H85" s="146" t="str">
        <f>IF('P06'!$F95="nt","",'P06'!$F95)</f>
        <v/>
      </c>
      <c r="I85" s="146" t="str">
        <f>IF('P07'!$F95="nt","",'P07'!$F95)</f>
        <v/>
      </c>
      <c r="J85" s="146" t="str">
        <f>IF('P08'!$F95="nt","",'P08'!$F95)</f>
        <v/>
      </c>
      <c r="K85" s="146" t="str">
        <f>IF('P09'!$F95="nt","",'P09'!$F95)</f>
        <v/>
      </c>
      <c r="L85" s="146" t="str">
        <f>IF('P10'!$F95="nt","",'P10'!$F95)</f>
        <v/>
      </c>
      <c r="M85" s="146" t="str">
        <f>IF('P11'!$F95="nt","",'P11'!$F95)</f>
        <v/>
      </c>
      <c r="N85" s="146" t="str">
        <f>IF('P12'!$F95="nt","",'P12'!$F95)</f>
        <v/>
      </c>
      <c r="O85" s="146" t="str">
        <f>IF('P13'!$F95="nt","",'P13'!$F95)</f>
        <v/>
      </c>
      <c r="P85" s="146" t="str">
        <f>IF('P14'!$F95="nt","",'P14'!$F95)</f>
        <v/>
      </c>
      <c r="Q85" s="146" t="str">
        <f>IF('P15'!$F95="nt","",'P15'!$F95)</f>
        <v/>
      </c>
      <c r="R85" s="146" t="str">
        <f>IF('P16'!$F95="nt","",'P16'!$F95)</f>
        <v/>
      </c>
      <c r="S85" s="146" t="str">
        <f>IF('P17'!$F95="nt","",'P17'!$F95)</f>
        <v/>
      </c>
      <c r="T85" s="146" t="str">
        <f>IF('P18'!$F95="nt","",'P18'!$F95)</f>
        <v/>
      </c>
      <c r="U85" s="146" t="str">
        <f>IF('P19'!$F95="nt","",'P19'!$F95)</f>
        <v/>
      </c>
      <c r="V85" s="146" t="str">
        <f>IF('P20'!$F95="nt","",'P20'!$F95)</f>
        <v/>
      </c>
      <c r="W85" s="146" t="str">
        <f>IF('P21'!$F95="nt","",'P21'!$F95)</f>
        <v/>
      </c>
      <c r="X85" s="146" t="str">
        <f>IF('P22'!$F95="nt","",'P22'!$F95)</f>
        <v/>
      </c>
      <c r="Y85" s="146" t="str">
        <f>IF('P23'!$F95="nt","",'P23'!$F95)</f>
        <v/>
      </c>
      <c r="Z85" s="146" t="str">
        <f>IF('P24'!$F95="nt","",'P24'!$F95)</f>
        <v/>
      </c>
      <c r="AA85" s="146" t="str">
        <f>IF('P25'!$F95="nt","",'P25'!$F95)</f>
        <v/>
      </c>
    </row>
    <row r="86" ht="13.800000000000001">
      <c r="A86" s="148" t="s">
        <v>111</v>
      </c>
      <c r="B86" s="148" t="s">
        <v>101</v>
      </c>
      <c r="C86" s="146" t="str">
        <f>IF('P01'!$F96="nt","",'P01'!$F96)</f>
        <v>na</v>
      </c>
      <c r="D86" s="146" t="str">
        <f>IF('P02'!$F96="nt","",'P02'!$F96)</f>
        <v>na</v>
      </c>
      <c r="E86" s="146" t="str">
        <f>IF('P03'!$F96="nt","",'P03'!$F96)</f>
        <v>na</v>
      </c>
      <c r="F86" s="146" t="str">
        <f>IF('P04'!$F96="nt","",'P04'!$F96)</f>
        <v>na</v>
      </c>
      <c r="G86" s="146" t="str">
        <f>IF('P05'!$F96="nt","",'P05'!$F96)</f>
        <v/>
      </c>
      <c r="H86" s="146" t="str">
        <f>IF('P06'!$F96="nt","",'P06'!$F96)</f>
        <v/>
      </c>
      <c r="I86" s="146" t="str">
        <f>IF('P07'!$F96="nt","",'P07'!$F96)</f>
        <v/>
      </c>
      <c r="J86" s="146" t="str">
        <f>IF('P08'!$F96="nt","",'P08'!$F96)</f>
        <v/>
      </c>
      <c r="K86" s="146" t="str">
        <f>IF('P09'!$F96="nt","",'P09'!$F96)</f>
        <v/>
      </c>
      <c r="L86" s="146" t="str">
        <f>IF('P10'!$F96="nt","",'P10'!$F96)</f>
        <v/>
      </c>
      <c r="M86" s="146" t="str">
        <f>IF('P11'!$F96="nt","",'P11'!$F96)</f>
        <v/>
      </c>
      <c r="N86" s="146" t="str">
        <f>IF('P12'!$F96="nt","",'P12'!$F96)</f>
        <v/>
      </c>
      <c r="O86" s="146" t="str">
        <f>IF('P13'!$F96="nt","",'P13'!$F96)</f>
        <v/>
      </c>
      <c r="P86" s="146" t="str">
        <f>IF('P14'!$F96="nt","",'P14'!$F96)</f>
        <v/>
      </c>
      <c r="Q86" s="146" t="str">
        <f>IF('P15'!$F96="nt","",'P15'!$F96)</f>
        <v/>
      </c>
      <c r="R86" s="146" t="str">
        <f>IF('P16'!$F96="nt","",'P16'!$F96)</f>
        <v/>
      </c>
      <c r="S86" s="146" t="str">
        <f>IF('P17'!$F96="nt","",'P17'!$F96)</f>
        <v/>
      </c>
      <c r="T86" s="146" t="str">
        <f>IF('P18'!$F96="nt","",'P18'!$F96)</f>
        <v/>
      </c>
      <c r="U86" s="146" t="str">
        <f>IF('P19'!$F96="nt","",'P19'!$F96)</f>
        <v/>
      </c>
      <c r="V86" s="146" t="str">
        <f>IF('P20'!$F96="nt","",'P20'!$F96)</f>
        <v/>
      </c>
      <c r="W86" s="146" t="str">
        <f>IF('P21'!$F96="nt","",'P21'!$F96)</f>
        <v/>
      </c>
      <c r="X86" s="146" t="str">
        <f>IF('P22'!$F96="nt","",'P22'!$F96)</f>
        <v/>
      </c>
      <c r="Y86" s="146" t="str">
        <f>IF('P23'!$F96="nt","",'P23'!$F96)</f>
        <v/>
      </c>
      <c r="Z86" s="146" t="str">
        <f>IF('P24'!$F96="nt","",'P24'!$F96)</f>
        <v/>
      </c>
      <c r="AA86" s="146" t="str">
        <f>IF('P25'!$F96="nt","",'P25'!$F96)</f>
        <v/>
      </c>
    </row>
    <row r="87" ht="13.800000000000001">
      <c r="A87" s="148" t="s">
        <v>111</v>
      </c>
      <c r="B87" s="148" t="s">
        <v>102</v>
      </c>
      <c r="C87" s="146" t="str">
        <f>IF('P01'!$F97="nt","",'P01'!$F97)</f>
        <v>na</v>
      </c>
      <c r="D87" s="146" t="str">
        <f>IF('P02'!$F97="nt","",'P02'!$F97)</f>
        <v>na</v>
      </c>
      <c r="E87" s="146" t="str">
        <f>IF('P03'!$F97="nt","",'P03'!$F97)</f>
        <v>na</v>
      </c>
      <c r="F87" s="146" t="str">
        <f>IF('P04'!$F97="nt","",'P04'!$F97)</f>
        <v>na</v>
      </c>
      <c r="G87" s="146" t="str">
        <f>IF('P05'!$F97="nt","",'P05'!$F97)</f>
        <v/>
      </c>
      <c r="H87" s="146" t="str">
        <f>IF('P06'!$F97="nt","",'P06'!$F97)</f>
        <v/>
      </c>
      <c r="I87" s="146" t="str">
        <f>IF('P07'!$F97="nt","",'P07'!$F97)</f>
        <v/>
      </c>
      <c r="J87" s="146" t="str">
        <f>IF('P08'!$F97="nt","",'P08'!$F97)</f>
        <v/>
      </c>
      <c r="K87" s="146" t="str">
        <f>IF('P09'!$F97="nt","",'P09'!$F97)</f>
        <v/>
      </c>
      <c r="L87" s="146" t="str">
        <f>IF('P10'!$F97="nt","",'P10'!$F97)</f>
        <v/>
      </c>
      <c r="M87" s="146" t="str">
        <f>IF('P11'!$F97="nt","",'P11'!$F97)</f>
        <v/>
      </c>
      <c r="N87" s="146" t="str">
        <f>IF('P12'!$F97="nt","",'P12'!$F97)</f>
        <v/>
      </c>
      <c r="O87" s="146" t="str">
        <f>IF('P13'!$F97="nt","",'P13'!$F97)</f>
        <v/>
      </c>
      <c r="P87" s="146" t="str">
        <f>IF('P14'!$F97="nt","",'P14'!$F97)</f>
        <v/>
      </c>
      <c r="Q87" s="146" t="str">
        <f>IF('P15'!$F97="nt","",'P15'!$F97)</f>
        <v/>
      </c>
      <c r="R87" s="146" t="str">
        <f>IF('P16'!$F97="nt","",'P16'!$F97)</f>
        <v/>
      </c>
      <c r="S87" s="146" t="str">
        <f>IF('P17'!$F97="nt","",'P17'!$F97)</f>
        <v/>
      </c>
      <c r="T87" s="146" t="str">
        <f>IF('P18'!$F97="nt","",'P18'!$F97)</f>
        <v/>
      </c>
      <c r="U87" s="146" t="str">
        <f>IF('P19'!$F97="nt","",'P19'!$F97)</f>
        <v/>
      </c>
      <c r="V87" s="146" t="str">
        <f>IF('P20'!$F97="nt","",'P20'!$F97)</f>
        <v/>
      </c>
      <c r="W87" s="146" t="str">
        <f>IF('P21'!$F97="nt","",'P21'!$F97)</f>
        <v/>
      </c>
      <c r="X87" s="146" t="str">
        <f>IF('P22'!$F97="nt","",'P22'!$F97)</f>
        <v/>
      </c>
      <c r="Y87" s="146" t="str">
        <f>IF('P23'!$F97="nt","",'P23'!$F97)</f>
        <v/>
      </c>
      <c r="Z87" s="146" t="str">
        <f>IF('P24'!$F97="nt","",'P24'!$F97)</f>
        <v/>
      </c>
      <c r="AA87" s="146" t="str">
        <f>IF('P25'!$F97="nt","",'P25'!$F97)</f>
        <v/>
      </c>
    </row>
    <row r="88" ht="13.800000000000001">
      <c r="A88" s="148" t="s">
        <v>111</v>
      </c>
      <c r="B88" s="148" t="s">
        <v>103</v>
      </c>
      <c r="C88" s="146" t="str">
        <f>IF('P01'!$F98="nt","",'P01'!$F98)</f>
        <v>na</v>
      </c>
      <c r="D88" s="146" t="str">
        <f>IF('P02'!$F98="nt","",'P02'!$F98)</f>
        <v>na</v>
      </c>
      <c r="E88" s="146" t="str">
        <f>IF('P03'!$F98="nt","",'P03'!$F98)</f>
        <v>na</v>
      </c>
      <c r="F88" s="146" t="str">
        <f>IF('P04'!$F98="nt","",'P04'!$F98)</f>
        <v>na</v>
      </c>
      <c r="G88" s="146" t="str">
        <f>IF('P05'!$F98="nt","",'P05'!$F98)</f>
        <v/>
      </c>
      <c r="H88" s="146" t="str">
        <f>IF('P06'!$F98="nt","",'P06'!$F98)</f>
        <v/>
      </c>
      <c r="I88" s="146" t="str">
        <f>IF('P07'!$F98="nt","",'P07'!$F98)</f>
        <v/>
      </c>
      <c r="J88" s="146" t="str">
        <f>IF('P08'!$F98="nt","",'P08'!$F98)</f>
        <v/>
      </c>
      <c r="K88" s="146" t="str">
        <f>IF('P09'!$F98="nt","",'P09'!$F98)</f>
        <v/>
      </c>
      <c r="L88" s="146" t="str">
        <f>IF('P10'!$F98="nt","",'P10'!$F98)</f>
        <v/>
      </c>
      <c r="M88" s="146" t="str">
        <f>IF('P11'!$F98="nt","",'P11'!$F98)</f>
        <v/>
      </c>
      <c r="N88" s="146" t="str">
        <f>IF('P12'!$F98="nt","",'P12'!$F98)</f>
        <v/>
      </c>
      <c r="O88" s="146" t="str">
        <f>IF('P13'!$F98="nt","",'P13'!$F98)</f>
        <v/>
      </c>
      <c r="P88" s="146" t="str">
        <f>IF('P14'!$F98="nt","",'P14'!$F98)</f>
        <v/>
      </c>
      <c r="Q88" s="146" t="str">
        <f>IF('P15'!$F98="nt","",'P15'!$F98)</f>
        <v/>
      </c>
      <c r="R88" s="146" t="str">
        <f>IF('P16'!$F98="nt","",'P16'!$F98)</f>
        <v/>
      </c>
      <c r="S88" s="146" t="str">
        <f>IF('P17'!$F98="nt","",'P17'!$F98)</f>
        <v/>
      </c>
      <c r="T88" s="146" t="str">
        <f>IF('P18'!$F98="nt","",'P18'!$F98)</f>
        <v/>
      </c>
      <c r="U88" s="146" t="str">
        <f>IF('P19'!$F98="nt","",'P19'!$F98)</f>
        <v/>
      </c>
      <c r="V88" s="146" t="str">
        <f>IF('P20'!$F98="nt","",'P20'!$F98)</f>
        <v/>
      </c>
      <c r="W88" s="146" t="str">
        <f>IF('P21'!$F98="nt","",'P21'!$F98)</f>
        <v/>
      </c>
      <c r="X88" s="146" t="str">
        <f>IF('P22'!$F98="nt","",'P22'!$F98)</f>
        <v/>
      </c>
      <c r="Y88" s="146" t="str">
        <f>IF('P23'!$F98="nt","",'P23'!$F98)</f>
        <v/>
      </c>
      <c r="Z88" s="146" t="str">
        <f>IF('P24'!$F98="nt","",'P24'!$F98)</f>
        <v/>
      </c>
      <c r="AA88" s="146" t="str">
        <f>IF('P25'!$F98="nt","",'P25'!$F98)</f>
        <v/>
      </c>
    </row>
    <row r="89" ht="13.800000000000001">
      <c r="A89" s="148" t="s">
        <v>111</v>
      </c>
      <c r="B89" s="148" t="s">
        <v>104</v>
      </c>
      <c r="C89" s="146" t="str">
        <f>IF('P01'!$F99="nt","",'P01'!$F99)</f>
        <v>na</v>
      </c>
      <c r="D89" s="146" t="str">
        <f>IF('P02'!$F99="nt","",'P02'!$F99)</f>
        <v>na</v>
      </c>
      <c r="E89" s="146" t="str">
        <f>IF('P03'!$F99="nt","",'P03'!$F99)</f>
        <v>na</v>
      </c>
      <c r="F89" s="146" t="str">
        <f>IF('P04'!$F99="nt","",'P04'!$F99)</f>
        <v>na</v>
      </c>
      <c r="G89" s="146" t="str">
        <f>IF('P05'!$F99="nt","",'P05'!$F99)</f>
        <v/>
      </c>
      <c r="H89" s="146" t="str">
        <f>IF('P06'!$F99="nt","",'P06'!$F99)</f>
        <v/>
      </c>
      <c r="I89" s="146" t="str">
        <f>IF('P07'!$F99="nt","",'P07'!$F99)</f>
        <v/>
      </c>
      <c r="J89" s="146" t="str">
        <f>IF('P08'!$F99="nt","",'P08'!$F99)</f>
        <v/>
      </c>
      <c r="K89" s="146" t="str">
        <f>IF('P09'!$F99="nt","",'P09'!$F99)</f>
        <v/>
      </c>
      <c r="L89" s="146" t="str">
        <f>IF('P10'!$F99="nt","",'P10'!$F99)</f>
        <v/>
      </c>
      <c r="M89" s="146" t="str">
        <f>IF('P11'!$F99="nt","",'P11'!$F99)</f>
        <v/>
      </c>
      <c r="N89" s="146" t="str">
        <f>IF('P12'!$F99="nt","",'P12'!$F99)</f>
        <v/>
      </c>
      <c r="O89" s="146" t="str">
        <f>IF('P13'!$F99="nt","",'P13'!$F99)</f>
        <v/>
      </c>
      <c r="P89" s="146" t="str">
        <f>IF('P14'!$F99="nt","",'P14'!$F99)</f>
        <v/>
      </c>
      <c r="Q89" s="146" t="str">
        <f>IF('P15'!$F99="nt","",'P15'!$F99)</f>
        <v/>
      </c>
      <c r="R89" s="146" t="str">
        <f>IF('P16'!$F99="nt","",'P16'!$F99)</f>
        <v/>
      </c>
      <c r="S89" s="146" t="str">
        <f>IF('P17'!$F99="nt","",'P17'!$F99)</f>
        <v/>
      </c>
      <c r="T89" s="146" t="str">
        <f>IF('P18'!$F99="nt","",'P18'!$F99)</f>
        <v/>
      </c>
      <c r="U89" s="146" t="str">
        <f>IF('P19'!$F99="nt","",'P19'!$F99)</f>
        <v/>
      </c>
      <c r="V89" s="146" t="str">
        <f>IF('P20'!$F99="nt","",'P20'!$F99)</f>
        <v/>
      </c>
      <c r="W89" s="146" t="str">
        <f>IF('P21'!$F99="nt","",'P21'!$F99)</f>
        <v/>
      </c>
      <c r="X89" s="146" t="str">
        <f>IF('P22'!$F99="nt","",'P22'!$F99)</f>
        <v/>
      </c>
      <c r="Y89" s="146" t="str">
        <f>IF('P23'!$F99="nt","",'P23'!$F99)</f>
        <v/>
      </c>
      <c r="Z89" s="146" t="str">
        <f>IF('P24'!$F99="nt","",'P24'!$F99)</f>
        <v/>
      </c>
      <c r="AA89" s="146" t="str">
        <f>IF('P25'!$F99="nt","",'P25'!$F99)</f>
        <v/>
      </c>
    </row>
    <row r="90" ht="13.800000000000001">
      <c r="A90" s="148" t="s">
        <v>111</v>
      </c>
      <c r="B90" s="148" t="s">
        <v>105</v>
      </c>
      <c r="C90" s="146" t="str">
        <f>IF('P01'!$F100 = "nt", "", 'P01'!$F100)</f>
        <v>c</v>
      </c>
      <c r="D90" s="146" t="str">
        <f>IF('P02'!$F100 = "nt", "", 'P02'!$F100)</f>
        <v>na</v>
      </c>
      <c r="E90" s="146" t="str">
        <f>IF('P03'!$F100 = "nt", "", 'P03'!$F100)</f>
        <v>na</v>
      </c>
      <c r="F90" s="146" t="str">
        <f>IF('P04'!$F100 = "nt", "", 'P04'!$F100)</f>
        <v>c</v>
      </c>
      <c r="G90" s="146" t="str">
        <f>IF('P05'!$F100 = "nt", "", 'P05'!$F100)</f>
        <v/>
      </c>
      <c r="H90" s="146" t="str">
        <f>IF('P06'!$F100 = "nt", "", 'P06'!$F100)</f>
        <v/>
      </c>
      <c r="I90" s="146" t="str">
        <f>IF('P07'!$F100 = "nt", "", 'P07'!$F100)</f>
        <v/>
      </c>
      <c r="J90" s="146" t="str">
        <f>IF('P08'!$F100 = "nt", "", 'P08'!$F100)</f>
        <v/>
      </c>
      <c r="K90" s="146" t="str">
        <f>IF('P09'!$F100 = "nt", "", 'P09'!$F100)</f>
        <v/>
      </c>
      <c r="L90" s="146" t="str">
        <f>IF('P10'!$F100 = "nt", "", 'P10'!$F100)</f>
        <v/>
      </c>
      <c r="M90" s="146" t="str">
        <f>IF('P11'!$F100 = "nt", "", 'P11'!$F100)</f>
        <v/>
      </c>
      <c r="N90" s="146" t="str">
        <f>IF('P12'!$F100 = "nt", "", 'P12'!$F100)</f>
        <v/>
      </c>
      <c r="O90" s="146" t="str">
        <f>IF('P13'!$F100 = "nt", "", 'P13'!$F100)</f>
        <v/>
      </c>
      <c r="P90" s="146" t="str">
        <f>IF('P14'!$F100 = "nt", "", 'P14'!$F100)</f>
        <v/>
      </c>
      <c r="Q90" s="146" t="str">
        <f>IF('P15'!$F100 = "nt", "", 'P15'!$F100)</f>
        <v/>
      </c>
      <c r="R90" s="146" t="str">
        <f>IF('P16'!$F100 = "nt", "", 'P16'!$F100)</f>
        <v/>
      </c>
      <c r="S90" s="146" t="str">
        <f>IF('P17'!$F100 = "nt", "", 'P17'!$F100)</f>
        <v/>
      </c>
      <c r="T90" s="146" t="str">
        <f>IF('P18'!$F100 = "nt", "", 'P18'!$F100)</f>
        <v/>
      </c>
      <c r="U90" s="146" t="str">
        <f>IF('P19'!$F100 = "nt", "", 'P19'!$F100)</f>
        <v/>
      </c>
      <c r="V90" s="146" t="str">
        <f>IF('P20'!$F100 = "nt", "", 'P20'!$F100)</f>
        <v/>
      </c>
      <c r="W90" s="146" t="str">
        <f>IF('P21'!$F100 = "nt", "", 'P21'!$F100)</f>
        <v/>
      </c>
      <c r="X90" s="146" t="str">
        <f>IF('P22'!$F100 = "nt", "", 'P22'!$F100)</f>
        <v/>
      </c>
      <c r="Y90" s="146" t="str">
        <f>IF('P23'!$F100 = "nt", "", 'P23'!$F100)</f>
        <v/>
      </c>
      <c r="Z90" s="146" t="str">
        <f>IF('P24'!$F100 = "nt", "", 'P24'!$F100)</f>
        <v/>
      </c>
      <c r="AA90" s="146" t="str">
        <f>IF('P25'!$F100 = "nt", "", 'P25'!$F100)</f>
        <v/>
      </c>
    </row>
    <row r="91" ht="13.800000000000001">
      <c r="A91" s="148" t="s">
        <v>111</v>
      </c>
      <c r="B91" s="148" t="s">
        <v>106</v>
      </c>
      <c r="C91" s="146" t="str">
        <f>IF('P01'!$F101="nt","",'P01'!$F101)</f>
        <v>na</v>
      </c>
      <c r="D91" s="146" t="str">
        <f>IF('P02'!$F101="nt","",'P02'!$F101)</f>
        <v>na</v>
      </c>
      <c r="E91" s="146" t="str">
        <f>IF('P03'!$F101="nt","",'P03'!$F101)</f>
        <v>na</v>
      </c>
      <c r="F91" s="146" t="str">
        <f>IF('P04'!$F101="nt","",'P04'!$F101)</f>
        <v>na</v>
      </c>
      <c r="G91" s="146" t="str">
        <f>IF('P05'!$F101="nt","",'P05'!$F101)</f>
        <v/>
      </c>
      <c r="H91" s="146" t="str">
        <f>IF('P06'!$F101="nt","",'P06'!$F101)</f>
        <v/>
      </c>
      <c r="I91" s="146" t="str">
        <f>IF('P07'!$F101="nt","",'P07'!$F101)</f>
        <v/>
      </c>
      <c r="J91" s="146" t="str">
        <f>IF('P08'!$F101="nt","",'P08'!$F101)</f>
        <v/>
      </c>
      <c r="K91" s="146" t="str">
        <f>IF('P09'!$F101="nt","",'P09'!$F101)</f>
        <v/>
      </c>
      <c r="L91" s="146" t="str">
        <f>IF('P10'!$F101="nt","",'P10'!$F101)</f>
        <v/>
      </c>
      <c r="M91" s="146" t="str">
        <f>IF('P11'!$F101="nt","",'P11'!$F101)</f>
        <v/>
      </c>
      <c r="N91" s="146" t="str">
        <f>IF('P12'!$F101="nt","",'P12'!$F101)</f>
        <v/>
      </c>
      <c r="O91" s="146" t="str">
        <f>IF('P13'!$F101="nt","",'P13'!$F101)</f>
        <v/>
      </c>
      <c r="P91" s="146" t="str">
        <f>IF('P14'!$F101="nt","",'P14'!$F101)</f>
        <v/>
      </c>
      <c r="Q91" s="146" t="str">
        <f>IF('P15'!$F101="nt","",'P15'!$F101)</f>
        <v/>
      </c>
      <c r="R91" s="146" t="str">
        <f>IF('P16'!$F101="nt","",'P16'!$F101)</f>
        <v/>
      </c>
      <c r="S91" s="146" t="str">
        <f>IF('P17'!$F101="nt","",'P17'!$F101)</f>
        <v/>
      </c>
      <c r="T91" s="146" t="str">
        <f>IF('P18'!$F101="nt","",'P18'!$F101)</f>
        <v/>
      </c>
      <c r="U91" s="146" t="str">
        <f>IF('P19'!$F101="nt","",'P19'!$F101)</f>
        <v/>
      </c>
      <c r="V91" s="146" t="str">
        <f>IF('P20'!$F101="nt","",'P20'!$F101)</f>
        <v/>
      </c>
      <c r="W91" s="146" t="str">
        <f>IF('P21'!$F101="nt","",'P21'!$F101)</f>
        <v/>
      </c>
      <c r="X91" s="146" t="str">
        <f>IF('P22'!$F101="nt","",'P22'!$F101)</f>
        <v/>
      </c>
      <c r="Y91" s="146" t="str">
        <f>IF('P23'!$F101="nt","",'P23'!$F101)</f>
        <v/>
      </c>
      <c r="Z91" s="146" t="str">
        <f>IF('P24'!$F101="nt","",'P24'!$F101)</f>
        <v/>
      </c>
      <c r="AA91" s="146" t="str">
        <f>IF('P25'!$F101="nt","",'P25'!$F101)</f>
        <v/>
      </c>
    </row>
    <row r="92" ht="13.800000000000001">
      <c r="A92" s="148" t="s">
        <v>111</v>
      </c>
      <c r="B92" s="148" t="s">
        <v>107</v>
      </c>
      <c r="C92" s="146" t="str">
        <f>IF('P01'!$F102="nt","",'P01'!$F102)</f>
        <v>c</v>
      </c>
      <c r="D92" s="146" t="str">
        <f>IF('P02'!$F102="nt","",'P02'!$F102)</f>
        <v>c</v>
      </c>
      <c r="E92" s="146" t="str">
        <f>IF('P03'!$F102="nt","",'P03'!$F102)</f>
        <v>c</v>
      </c>
      <c r="F92" s="146" t="str">
        <f>IF('P04'!$F102="nt","",'P04'!$F102)</f>
        <v>c</v>
      </c>
      <c r="G92" s="146" t="str">
        <f>IF('P05'!$F102="nt","",'P05'!$F102)</f>
        <v/>
      </c>
      <c r="H92" s="146" t="str">
        <f>IF('P06'!$F102="nt","",'P06'!$F102)</f>
        <v/>
      </c>
      <c r="I92" s="146" t="str">
        <f>IF('P07'!$F102="nt","",'P07'!$F102)</f>
        <v/>
      </c>
      <c r="J92" s="146" t="str">
        <f>IF('P08'!$F102="nt","",'P08'!$F102)</f>
        <v/>
      </c>
      <c r="K92" s="146" t="str">
        <f>IF('P09'!$F102="nt","",'P09'!$F102)</f>
        <v/>
      </c>
      <c r="L92" s="146" t="str">
        <f>IF('P10'!$F102="nt","",'P10'!$F102)</f>
        <v/>
      </c>
      <c r="M92" s="146" t="str">
        <f>IF('P11'!$F102="nt","",'P11'!$F102)</f>
        <v/>
      </c>
      <c r="N92" s="146" t="str">
        <f>IF('P12'!$F102="nt","",'P12'!$F102)</f>
        <v/>
      </c>
      <c r="O92" s="146" t="str">
        <f>IF('P13'!$F102="nt","",'P13'!$F102)</f>
        <v/>
      </c>
      <c r="P92" s="146" t="str">
        <f>IF('P14'!$F102="nt","",'P14'!$F102)</f>
        <v/>
      </c>
      <c r="Q92" s="146" t="str">
        <f>IF('P15'!$F102="nt","",'P15'!$F102)</f>
        <v/>
      </c>
      <c r="R92" s="146" t="str">
        <f>IF('P16'!$F102="nt","",'P16'!$F102)</f>
        <v/>
      </c>
      <c r="S92" s="146" t="str">
        <f>IF('P17'!$F102="nt","",'P17'!$F102)</f>
        <v/>
      </c>
      <c r="T92" s="146" t="str">
        <f>IF('P18'!$F102="nt","",'P18'!$F102)</f>
        <v/>
      </c>
      <c r="U92" s="146" t="str">
        <f>IF('P19'!$F102="nt","",'P19'!$F102)</f>
        <v/>
      </c>
      <c r="V92" s="146" t="str">
        <f>IF('P20'!$F102="nt","",'P20'!$F102)</f>
        <v/>
      </c>
      <c r="W92" s="146" t="str">
        <f>IF('P21'!$F102="nt","",'P21'!$F102)</f>
        <v/>
      </c>
      <c r="X92" s="146" t="str">
        <f>IF('P22'!$F102="nt","",'P22'!$F102)</f>
        <v/>
      </c>
      <c r="Y92" s="146" t="str">
        <f>IF('P23'!$F102="nt","",'P23'!$F102)</f>
        <v/>
      </c>
      <c r="Z92" s="146" t="str">
        <f>IF('P24'!$F102="nt","",'P24'!$F102)</f>
        <v/>
      </c>
      <c r="AA92" s="146" t="str">
        <f>IF('P25'!$F102="nt","",'P25'!$F102)</f>
        <v/>
      </c>
    </row>
    <row r="93" ht="13.800000000000001">
      <c r="A93" s="148" t="s">
        <v>111</v>
      </c>
      <c r="B93" s="148" t="s">
        <v>108</v>
      </c>
      <c r="C93" s="146" t="str">
        <f>IF('P01'!$F103="nt","",'P01'!$F103)</f>
        <v>c</v>
      </c>
      <c r="D93" s="146" t="str">
        <f>IF('P02'!$F103="nt","",'P02'!$F103)</f>
        <v>c</v>
      </c>
      <c r="E93" s="146" t="str">
        <f>IF('P03'!$F103="nt","",'P03'!$F103)</f>
        <v>c</v>
      </c>
      <c r="F93" s="146" t="str">
        <f>IF('P04'!$F103="nt","",'P04'!$F103)</f>
        <v>c</v>
      </c>
      <c r="G93" s="146" t="str">
        <f>IF('P05'!$F103="nt","",'P05'!$F103)</f>
        <v/>
      </c>
      <c r="H93" s="146" t="str">
        <f>IF('P06'!$F103="nt","",'P06'!$F103)</f>
        <v/>
      </c>
      <c r="I93" s="146" t="str">
        <f>IF('P07'!$F103="nt","",'P07'!$F103)</f>
        <v/>
      </c>
      <c r="J93" s="146" t="str">
        <f>IF('P08'!$F103="nt","",'P08'!$F103)</f>
        <v/>
      </c>
      <c r="K93" s="146" t="str">
        <f>IF('P09'!$F103="nt","",'P09'!$F103)</f>
        <v/>
      </c>
      <c r="L93" s="146" t="str">
        <f>IF('P10'!$F103="nt","",'P10'!$F103)</f>
        <v/>
      </c>
      <c r="M93" s="146" t="str">
        <f>IF('P11'!$F103="nt","",'P11'!$F103)</f>
        <v/>
      </c>
      <c r="N93" s="146" t="str">
        <f>IF('P12'!$F103="nt","",'P12'!$F103)</f>
        <v/>
      </c>
      <c r="O93" s="146" t="str">
        <f>IF('P13'!$F103="nt","",'P13'!$F103)</f>
        <v/>
      </c>
      <c r="P93" s="146" t="str">
        <f>IF('P14'!$F103="nt","",'P14'!$F103)</f>
        <v/>
      </c>
      <c r="Q93" s="146" t="str">
        <f>IF('P15'!$F103="nt","",'P15'!$F103)</f>
        <v/>
      </c>
      <c r="R93" s="146" t="str">
        <f>IF('P16'!$F103="nt","",'P16'!$F103)</f>
        <v/>
      </c>
      <c r="S93" s="146" t="str">
        <f>IF('P17'!$F103="nt","",'P17'!$F103)</f>
        <v/>
      </c>
      <c r="T93" s="146" t="str">
        <f>IF('P18'!$F103="nt","",'P18'!$F103)</f>
        <v/>
      </c>
      <c r="U93" s="146" t="str">
        <f>IF('P19'!$F103="nt","",'P19'!$F103)</f>
        <v/>
      </c>
      <c r="V93" s="146" t="str">
        <f>IF('P20'!$F103="nt","",'P20'!$F103)</f>
        <v/>
      </c>
      <c r="W93" s="146" t="str">
        <f>IF('P21'!$F103="nt","",'P21'!$F103)</f>
        <v/>
      </c>
      <c r="X93" s="146" t="str">
        <f>IF('P22'!$F103="nt","",'P22'!$F103)</f>
        <v/>
      </c>
      <c r="Y93" s="146" t="str">
        <f>IF('P23'!$F103="nt","",'P23'!$F103)</f>
        <v/>
      </c>
      <c r="Z93" s="146" t="str">
        <f>IF('P24'!$F103="nt","",'P24'!$F103)</f>
        <v/>
      </c>
      <c r="AA93" s="146" t="str">
        <f>IF('P25'!$F103="nt","",'P25'!$F103)</f>
        <v/>
      </c>
    </row>
    <row r="94" ht="13.800000000000001">
      <c r="A94" s="148" t="s">
        <v>111</v>
      </c>
      <c r="B94" s="148" t="s">
        <v>109</v>
      </c>
      <c r="C94" s="146" t="str">
        <f>IF('P01'!$F104="nt","",'P01'!$F104)</f>
        <v>na</v>
      </c>
      <c r="D94" s="146" t="str">
        <f>IF('P02'!$F104="nt","",'P02'!$F104)</f>
        <v>na</v>
      </c>
      <c r="E94" s="146" t="str">
        <f>IF('P03'!$F104="nt","",'P03'!$F104)</f>
        <v>na</v>
      </c>
      <c r="F94" s="146" t="str">
        <f>IF('P04'!$F104="nt","",'P04'!$F104)</f>
        <v>na</v>
      </c>
      <c r="G94" s="146" t="str">
        <f>IF('P05'!$F104="nt","",'P05'!$F104)</f>
        <v/>
      </c>
      <c r="H94" s="146" t="str">
        <f>IF('P06'!$F104="nt","",'P06'!$F104)</f>
        <v/>
      </c>
      <c r="I94" s="146" t="str">
        <f>IF('P07'!$F104="nt","",'P07'!$F104)</f>
        <v/>
      </c>
      <c r="J94" s="146" t="str">
        <f>IF('P08'!$F104="nt","",'P08'!$F104)</f>
        <v/>
      </c>
      <c r="K94" s="146" t="str">
        <f>IF('P09'!$F104="nt","",'P09'!$F104)</f>
        <v/>
      </c>
      <c r="L94" s="146" t="str">
        <f>IF('P10'!$F104="nt","",'P10'!$F104)</f>
        <v/>
      </c>
      <c r="M94" s="146" t="str">
        <f>IF('P11'!$F104="nt","",'P11'!$F104)</f>
        <v/>
      </c>
      <c r="N94" s="146" t="str">
        <f>IF('P12'!$F104="nt","",'P12'!$F104)</f>
        <v/>
      </c>
      <c r="O94" s="146" t="str">
        <f>IF('P13'!$F104="nt","",'P13'!$F104)</f>
        <v/>
      </c>
      <c r="P94" s="146" t="str">
        <f>IF('P14'!$F104="nt","",'P14'!$F104)</f>
        <v/>
      </c>
      <c r="Q94" s="146" t="str">
        <f>IF('P15'!$F104="nt","",'P15'!$F104)</f>
        <v/>
      </c>
      <c r="R94" s="146" t="str">
        <f>IF('P16'!$F104="nt","",'P16'!$F104)</f>
        <v/>
      </c>
      <c r="S94" s="146" t="str">
        <f>IF('P17'!$F104="nt","",'P17'!$F104)</f>
        <v/>
      </c>
      <c r="T94" s="146" t="str">
        <f>IF('P18'!$F104="nt","",'P18'!$F104)</f>
        <v/>
      </c>
      <c r="U94" s="146" t="str">
        <f>IF('P19'!$F104="nt","",'P19'!$F104)</f>
        <v/>
      </c>
      <c r="V94" s="146" t="str">
        <f>IF('P20'!$F104="nt","",'P20'!$F104)</f>
        <v/>
      </c>
      <c r="W94" s="146" t="str">
        <f>IF('P21'!$F104="nt","",'P21'!$F104)</f>
        <v/>
      </c>
      <c r="X94" s="146" t="str">
        <f>IF('P22'!$F104="nt","",'P22'!$F104)</f>
        <v/>
      </c>
      <c r="Y94" s="146" t="str">
        <f>IF('P23'!$F104="nt","",'P23'!$F104)</f>
        <v/>
      </c>
      <c r="Z94" s="146" t="str">
        <f>IF('P24'!$F104="nt","",'P24'!$F104)</f>
        <v/>
      </c>
      <c r="AA94" s="146" t="str">
        <f>IF('P25'!$F104="nt","",'P25'!$F104)</f>
        <v/>
      </c>
    </row>
    <row r="95" ht="13.800000000000001">
      <c r="A95" s="148" t="s">
        <v>111</v>
      </c>
      <c r="B95" s="148" t="s">
        <v>110</v>
      </c>
      <c r="C95" s="146" t="str">
        <f>IF('P01'!$F105="nt","",'P01'!$F105)</f>
        <v>na</v>
      </c>
      <c r="D95" s="146" t="str">
        <f>IF('P02'!$F105="nt","",'P02'!$F105)</f>
        <v>na</v>
      </c>
      <c r="E95" s="146" t="str">
        <f>IF('P03'!$F105="nt","",'P03'!$F105)</f>
        <v>na</v>
      </c>
      <c r="F95" s="146" t="str">
        <f>IF('P04'!$F105="nt","",'P04'!$F105)</f>
        <v>na</v>
      </c>
      <c r="G95" s="146" t="str">
        <f>IF('P05'!$F105="nt","",'P05'!$F105)</f>
        <v/>
      </c>
      <c r="H95" s="146" t="str">
        <f>IF('P06'!$F105="nt","",'P06'!$F105)</f>
        <v/>
      </c>
      <c r="I95" s="146" t="str">
        <f>IF('P07'!$F105="nt","",'P07'!$F105)</f>
        <v/>
      </c>
      <c r="J95" s="146" t="str">
        <f>IF('P08'!$F105="nt","",'P08'!$F105)</f>
        <v/>
      </c>
      <c r="K95" s="146" t="str">
        <f>IF('P09'!$F105="nt","",'P09'!$F105)</f>
        <v/>
      </c>
      <c r="L95" s="146" t="str">
        <f>IF('P10'!$F105="nt","",'P10'!$F105)</f>
        <v/>
      </c>
      <c r="M95" s="146" t="str">
        <f>IF('P11'!$F105="nt","",'P11'!$F105)</f>
        <v/>
      </c>
      <c r="N95" s="146" t="str">
        <f>IF('P12'!$F105="nt","",'P12'!$F105)</f>
        <v/>
      </c>
      <c r="O95" s="146" t="str">
        <f>IF('P13'!$F105="nt","",'P13'!$F105)</f>
        <v/>
      </c>
      <c r="P95" s="146" t="str">
        <f>IF('P14'!$F105="nt","",'P14'!$F105)</f>
        <v/>
      </c>
      <c r="Q95" s="146" t="str">
        <f>IF('P15'!$F105="nt","",'P15'!$F105)</f>
        <v/>
      </c>
      <c r="R95" s="146" t="str">
        <f>IF('P16'!$F105="nt","",'P16'!$F105)</f>
        <v/>
      </c>
      <c r="S95" s="146" t="str">
        <f>IF('P17'!$F105="nt","",'P17'!$F105)</f>
        <v/>
      </c>
      <c r="T95" s="146" t="str">
        <f>IF('P18'!$F105="nt","",'P18'!$F105)</f>
        <v/>
      </c>
      <c r="U95" s="146" t="str">
        <f>IF('P19'!$F105="nt","",'P19'!$F105)</f>
        <v/>
      </c>
      <c r="V95" s="146" t="str">
        <f>IF('P20'!$F105="nt","",'P20'!$F105)</f>
        <v/>
      </c>
      <c r="W95" s="146" t="str">
        <f>IF('P21'!$F105="nt","",'P21'!$F105)</f>
        <v/>
      </c>
      <c r="X95" s="146" t="str">
        <f>IF('P22'!$F105="nt","",'P22'!$F105)</f>
        <v/>
      </c>
      <c r="Y95" s="146" t="str">
        <f>IF('P23'!$F105="nt","",'P23'!$F105)</f>
        <v/>
      </c>
      <c r="Z95" s="146" t="str">
        <f>IF('P24'!$F105="nt","",'P24'!$F105)</f>
        <v/>
      </c>
      <c r="AA95" s="146" t="str">
        <f>IF('P25'!$F105="nt","",'P25'!$F105)</f>
        <v/>
      </c>
    </row>
    <row r="96" ht="13.800000000000001">
      <c r="A96" s="148" t="s">
        <v>112</v>
      </c>
      <c r="B96" s="148" t="s">
        <v>100</v>
      </c>
      <c r="C96" s="146" t="str">
        <f>IF('P01'!$F106="nt","",'P01'!$F106)</f>
        <v>na</v>
      </c>
      <c r="D96" s="146" t="str">
        <f>IF('P02'!$F106="nt","",'P02'!$F106)</f>
        <v>na</v>
      </c>
      <c r="E96" s="146" t="str">
        <f>IF('P03'!$F106="nt","",'P03'!$F106)</f>
        <v>na</v>
      </c>
      <c r="F96" s="146" t="str">
        <f>IF('P04'!$F106="nt","",'P04'!$F106)</f>
        <v>na</v>
      </c>
      <c r="G96" s="146" t="str">
        <f>IF('P05'!$F106="nt","",'P05'!$F106)</f>
        <v/>
      </c>
      <c r="H96" s="146" t="str">
        <f>IF('P06'!$F106="nt","",'P06'!$F106)</f>
        <v/>
      </c>
      <c r="I96" s="146" t="str">
        <f>IF('P07'!$F106="nt","",'P07'!$F106)</f>
        <v/>
      </c>
      <c r="J96" s="146" t="str">
        <f>IF('P08'!$F106="nt","",'P08'!$F106)</f>
        <v/>
      </c>
      <c r="K96" s="146" t="str">
        <f>IF('P09'!$F106="nt","",'P09'!$F106)</f>
        <v/>
      </c>
      <c r="L96" s="146" t="str">
        <f>IF('P10'!$F106="nt","",'P10'!$F106)</f>
        <v/>
      </c>
      <c r="M96" s="146" t="str">
        <f>IF('P11'!$F106="nt","",'P11'!$F106)</f>
        <v/>
      </c>
      <c r="N96" s="146" t="str">
        <f>IF('P12'!$F106="nt","",'P12'!$F106)</f>
        <v/>
      </c>
      <c r="O96" s="146" t="str">
        <f>IF('P13'!$F106="nt","",'P13'!$F106)</f>
        <v/>
      </c>
      <c r="P96" s="146" t="str">
        <f>IF('P14'!$F106="nt","",'P14'!$F106)</f>
        <v/>
      </c>
      <c r="Q96" s="146" t="str">
        <f>IF('P15'!$F106="nt","",'P15'!$F106)</f>
        <v/>
      </c>
      <c r="R96" s="146" t="str">
        <f>IF('P16'!$F106="nt","",'P16'!$F106)</f>
        <v/>
      </c>
      <c r="S96" s="146" t="str">
        <f>IF('P17'!$F106="nt","",'P17'!$F106)</f>
        <v/>
      </c>
      <c r="T96" s="146" t="str">
        <f>IF('P18'!$F106="nt","",'P18'!$F106)</f>
        <v/>
      </c>
      <c r="U96" s="146" t="str">
        <f>IF('P19'!$F106="nt","",'P19'!$F106)</f>
        <v/>
      </c>
      <c r="V96" s="146" t="str">
        <f>IF('P20'!$F106="nt","",'P20'!$F106)</f>
        <v/>
      </c>
      <c r="W96" s="146" t="str">
        <f>IF('P21'!$F106="nt","",'P21'!$F106)</f>
        <v/>
      </c>
      <c r="X96" s="146" t="str">
        <f>IF('P22'!$F106="nt","",'P22'!$F106)</f>
        <v/>
      </c>
      <c r="Y96" s="146" t="str">
        <f>IF('P23'!$F106="nt","",'P23'!$F106)</f>
        <v/>
      </c>
      <c r="Z96" s="146" t="str">
        <f>IF('P24'!$F106="nt","",'P24'!$F106)</f>
        <v/>
      </c>
      <c r="AA96" s="146" t="str">
        <f>IF('P25'!$F106="nt","",'P25'!$F106)</f>
        <v/>
      </c>
    </row>
    <row r="97" ht="13.800000000000001">
      <c r="A97" s="148" t="s">
        <v>112</v>
      </c>
      <c r="B97" s="148" t="s">
        <v>101</v>
      </c>
      <c r="C97" s="146" t="str">
        <f>IF('P01'!$F107="nt","",'P01'!$F107)</f>
        <v>na</v>
      </c>
      <c r="D97" s="146" t="str">
        <f>IF('P02'!$F107="nt","",'P02'!$F107)</f>
        <v>na</v>
      </c>
      <c r="E97" s="146" t="str">
        <f>IF('P03'!$F107="nt","",'P03'!$F107)</f>
        <v>na</v>
      </c>
      <c r="F97" s="146" t="str">
        <f>IF('P04'!$F107="nt","",'P04'!$F107)</f>
        <v>c</v>
      </c>
      <c r="G97" s="146" t="str">
        <f>IF('P05'!$F107="nt","",'P05'!$F107)</f>
        <v/>
      </c>
      <c r="H97" s="146" t="str">
        <f>IF('P06'!$F107="nt","",'P06'!$F107)</f>
        <v/>
      </c>
      <c r="I97" s="146" t="str">
        <f>IF('P07'!$F107="nt","",'P07'!$F107)</f>
        <v/>
      </c>
      <c r="J97" s="146" t="str">
        <f>IF('P08'!$F107="nt","",'P08'!$F107)</f>
        <v/>
      </c>
      <c r="K97" s="146" t="str">
        <f>IF('P09'!$F107="nt","",'P09'!$F107)</f>
        <v/>
      </c>
      <c r="L97" s="146" t="str">
        <f>IF('P10'!$F107="nt","",'P10'!$F107)</f>
        <v/>
      </c>
      <c r="M97" s="146" t="str">
        <f>IF('P11'!$F107="nt","",'P11'!$F107)</f>
        <v/>
      </c>
      <c r="N97" s="146" t="str">
        <f>IF('P12'!$F107="nt","",'P12'!$F107)</f>
        <v/>
      </c>
      <c r="O97" s="146" t="str">
        <f>IF('P13'!$F107="nt","",'P13'!$F107)</f>
        <v/>
      </c>
      <c r="P97" s="146" t="str">
        <f>IF('P14'!$F107="nt","",'P14'!$F107)</f>
        <v/>
      </c>
      <c r="Q97" s="146" t="str">
        <f>IF('P15'!$F107="nt","",'P15'!$F107)</f>
        <v/>
      </c>
      <c r="R97" s="146" t="str">
        <f>IF('P16'!$F107="nt","",'P16'!$F107)</f>
        <v/>
      </c>
      <c r="S97" s="146" t="str">
        <f>IF('P17'!$F107="nt","",'P17'!$F107)</f>
        <v/>
      </c>
      <c r="T97" s="146" t="str">
        <f>IF('P18'!$F107="nt","",'P18'!$F107)</f>
        <v/>
      </c>
      <c r="U97" s="146" t="str">
        <f>IF('P19'!$F107="nt","",'P19'!$F107)</f>
        <v/>
      </c>
      <c r="V97" s="146" t="str">
        <f>IF('P20'!$F107="nt","",'P20'!$F107)</f>
        <v/>
      </c>
      <c r="W97" s="146" t="str">
        <f>IF('P21'!$F107="nt","",'P21'!$F107)</f>
        <v/>
      </c>
      <c r="X97" s="146" t="str">
        <f>IF('P22'!$F107="nt","",'P22'!$F107)</f>
        <v/>
      </c>
      <c r="Y97" s="146" t="str">
        <f>IF('P23'!$F107="nt","",'P23'!$F107)</f>
        <v/>
      </c>
      <c r="Z97" s="146" t="str">
        <f>IF('P24'!$F107="nt","",'P24'!$F107)</f>
        <v/>
      </c>
      <c r="AA97" s="146" t="str">
        <f>IF('P25'!$F107="nt","",'P25'!$F107)</f>
        <v/>
      </c>
    </row>
    <row r="98" ht="13.800000000000001">
      <c r="A98" s="148" t="s">
        <v>112</v>
      </c>
      <c r="B98" s="148" t="s">
        <v>102</v>
      </c>
      <c r="C98" s="146" t="str">
        <f>IF('P01'!$F108="nt","",'P01'!$F108)</f>
        <v>na</v>
      </c>
      <c r="D98" s="146" t="str">
        <f>IF('P02'!$F108="nt","",'P02'!$F108)</f>
        <v>na</v>
      </c>
      <c r="E98" s="146" t="str">
        <f>IF('P03'!$F108="nt","",'P03'!$F108)</f>
        <v>na</v>
      </c>
      <c r="F98" s="146" t="str">
        <f>IF('P04'!$F108="nt","",'P04'!$F108)</f>
        <v>c</v>
      </c>
      <c r="G98" s="146" t="str">
        <f>IF('P05'!$F108="nt","",'P05'!$F108)</f>
        <v/>
      </c>
      <c r="H98" s="146" t="str">
        <f>IF('P06'!$F108="nt","",'P06'!$F108)</f>
        <v/>
      </c>
      <c r="I98" s="146" t="str">
        <f>IF('P07'!$F108="nt","",'P07'!$F108)</f>
        <v/>
      </c>
      <c r="J98" s="146" t="str">
        <f>IF('P08'!$F108="nt","",'P08'!$F108)</f>
        <v/>
      </c>
      <c r="K98" s="146" t="str">
        <f>IF('P09'!$F108="nt","",'P09'!$F108)</f>
        <v/>
      </c>
      <c r="L98" s="146" t="str">
        <f>IF('P10'!$F108="nt","",'P10'!$F108)</f>
        <v/>
      </c>
      <c r="M98" s="146" t="str">
        <f>IF('P11'!$F108="nt","",'P11'!$F108)</f>
        <v/>
      </c>
      <c r="N98" s="146" t="str">
        <f>IF('P12'!$F108="nt","",'P12'!$F108)</f>
        <v/>
      </c>
      <c r="O98" s="146" t="str">
        <f>IF('P13'!$F108="nt","",'P13'!$F108)</f>
        <v/>
      </c>
      <c r="P98" s="146" t="str">
        <f>IF('P14'!$F108="nt","",'P14'!$F108)</f>
        <v/>
      </c>
      <c r="Q98" s="146" t="str">
        <f>IF('P15'!$F108="nt","",'P15'!$F108)</f>
        <v/>
      </c>
      <c r="R98" s="146" t="str">
        <f>IF('P16'!$F108="nt","",'P16'!$F108)</f>
        <v/>
      </c>
      <c r="S98" s="146" t="str">
        <f>IF('P17'!$F108="nt","",'P17'!$F108)</f>
        <v/>
      </c>
      <c r="T98" s="146" t="str">
        <f>IF('P18'!$F108="nt","",'P18'!$F108)</f>
        <v/>
      </c>
      <c r="U98" s="146" t="str">
        <f>IF('P19'!$F108="nt","",'P19'!$F108)</f>
        <v/>
      </c>
      <c r="V98" s="146" t="str">
        <f>IF('P20'!$F108="nt","",'P20'!$F108)</f>
        <v/>
      </c>
      <c r="W98" s="146" t="str">
        <f>IF('P21'!$F108="nt","",'P21'!$F108)</f>
        <v/>
      </c>
      <c r="X98" s="146" t="str">
        <f>IF('P22'!$F108="nt","",'P22'!$F108)</f>
        <v/>
      </c>
      <c r="Y98" s="146" t="str">
        <f>IF('P23'!$F108="nt","",'P23'!$F108)</f>
        <v/>
      </c>
      <c r="Z98" s="146" t="str">
        <f>IF('P24'!$F108="nt","",'P24'!$F108)</f>
        <v/>
      </c>
      <c r="AA98" s="146" t="str">
        <f>IF('P25'!$F108="nt","",'P25'!$F108)</f>
        <v/>
      </c>
    </row>
    <row r="99" ht="13.800000000000001">
      <c r="A99" s="148" t="s">
        <v>112</v>
      </c>
      <c r="B99" s="148" t="s">
        <v>103</v>
      </c>
      <c r="C99" s="146" t="str">
        <f>IF('P01'!$F109="nt","",'P01'!$F109)</f>
        <v>na</v>
      </c>
      <c r="D99" s="146" t="str">
        <f>IF('P02'!$F109="nt","",'P02'!$F109)</f>
        <v>na</v>
      </c>
      <c r="E99" s="146" t="str">
        <f>IF('P03'!$F109="nt","",'P03'!$F109)</f>
        <v>na</v>
      </c>
      <c r="F99" s="146" t="str">
        <f>IF('P04'!$F109="nt","",'P04'!$F109)</f>
        <v>c</v>
      </c>
      <c r="G99" s="146" t="str">
        <f>IF('P05'!$F109="nt","",'P05'!$F109)</f>
        <v/>
      </c>
      <c r="H99" s="146" t="str">
        <f>IF('P06'!$F109="nt","",'P06'!$F109)</f>
        <v/>
      </c>
      <c r="I99" s="146" t="str">
        <f>IF('P07'!$F109="nt","",'P07'!$F109)</f>
        <v/>
      </c>
      <c r="J99" s="146" t="str">
        <f>IF('P08'!$F109="nt","",'P08'!$F109)</f>
        <v/>
      </c>
      <c r="K99" s="146" t="str">
        <f>IF('P09'!$F109="nt","",'P09'!$F109)</f>
        <v/>
      </c>
      <c r="L99" s="146" t="str">
        <f>IF('P10'!$F109="nt","",'P10'!$F109)</f>
        <v/>
      </c>
      <c r="M99" s="146" t="str">
        <f>IF('P11'!$F109="nt","",'P11'!$F109)</f>
        <v/>
      </c>
      <c r="N99" s="146" t="str">
        <f>IF('P12'!$F109="nt","",'P12'!$F109)</f>
        <v/>
      </c>
      <c r="O99" s="146" t="str">
        <f>IF('P13'!$F109="nt","",'P13'!$F109)</f>
        <v/>
      </c>
      <c r="P99" s="146" t="str">
        <f>IF('P14'!$F109="nt","",'P14'!$F109)</f>
        <v/>
      </c>
      <c r="Q99" s="146" t="str">
        <f>IF('P15'!$F109="nt","",'P15'!$F109)</f>
        <v/>
      </c>
      <c r="R99" s="146" t="str">
        <f>IF('P16'!$F109="nt","",'P16'!$F109)</f>
        <v/>
      </c>
      <c r="S99" s="146" t="str">
        <f>IF('P17'!$F109="nt","",'P17'!$F109)</f>
        <v/>
      </c>
      <c r="T99" s="146" t="str">
        <f>IF('P18'!$F109="nt","",'P18'!$F109)</f>
        <v/>
      </c>
      <c r="U99" s="146" t="str">
        <f>IF('P19'!$F109="nt","",'P19'!$F109)</f>
        <v/>
      </c>
      <c r="V99" s="146" t="str">
        <f>IF('P20'!$F109="nt","",'P20'!$F109)</f>
        <v/>
      </c>
      <c r="W99" s="146" t="str">
        <f>IF('P21'!$F109="nt","",'P21'!$F109)</f>
        <v/>
      </c>
      <c r="X99" s="146" t="str">
        <f>IF('P22'!$F109="nt","",'P22'!$F109)</f>
        <v/>
      </c>
      <c r="Y99" s="146" t="str">
        <f>IF('P23'!$F109="nt","",'P23'!$F109)</f>
        <v/>
      </c>
      <c r="Z99" s="146" t="str">
        <f>IF('P24'!$F109="nt","",'P24'!$F109)</f>
        <v/>
      </c>
      <c r="AA99" s="146" t="str">
        <f>IF('P25'!$F109="nt","",'P25'!$F109)</f>
        <v/>
      </c>
    </row>
    <row r="100" ht="13.800000000000001">
      <c r="A100" s="148" t="s">
        <v>112</v>
      </c>
      <c r="B100" s="148" t="s">
        <v>104</v>
      </c>
      <c r="C100" s="146" t="str">
        <f>IF('P01'!$F110="nt","",'P01'!$F110)</f>
        <v>na</v>
      </c>
      <c r="D100" s="146" t="str">
        <f>IF('P02'!$F110="nt","",'P02'!$F110)</f>
        <v>na</v>
      </c>
      <c r="E100" s="146" t="str">
        <f>IF('P03'!$F110="nt","",'P03'!$F110)</f>
        <v>na</v>
      </c>
      <c r="F100" s="146" t="str">
        <f>IF('P04'!$F110="nt","",'P04'!$F110)</f>
        <v>na</v>
      </c>
      <c r="G100" s="146" t="str">
        <f>IF('P05'!$F110="nt","",'P05'!$F110)</f>
        <v/>
      </c>
      <c r="H100" s="146" t="str">
        <f>IF('P06'!$F110="nt","",'P06'!$F110)</f>
        <v/>
      </c>
      <c r="I100" s="146" t="str">
        <f>IF('P07'!$F110="nt","",'P07'!$F110)</f>
        <v/>
      </c>
      <c r="J100" s="146" t="str">
        <f>IF('P08'!$F110="nt","",'P08'!$F110)</f>
        <v/>
      </c>
      <c r="K100" s="146" t="str">
        <f>IF('P09'!$F110="nt","",'P09'!$F110)</f>
        <v/>
      </c>
      <c r="L100" s="146" t="str">
        <f>IF('P10'!$F110="nt","",'P10'!$F110)</f>
        <v/>
      </c>
      <c r="M100" s="146" t="str">
        <f>IF('P11'!$F110="nt","",'P11'!$F110)</f>
        <v/>
      </c>
      <c r="N100" s="146" t="str">
        <f>IF('P12'!$F110="nt","",'P12'!$F110)</f>
        <v/>
      </c>
      <c r="O100" s="146" t="str">
        <f>IF('P13'!$F110="nt","",'P13'!$F110)</f>
        <v/>
      </c>
      <c r="P100" s="146" t="str">
        <f>IF('P14'!$F110="nt","",'P14'!$F110)</f>
        <v/>
      </c>
      <c r="Q100" s="146" t="str">
        <f>IF('P15'!$F110="nt","",'P15'!$F110)</f>
        <v/>
      </c>
      <c r="R100" s="146" t="str">
        <f>IF('P16'!$F110="nt","",'P16'!$F110)</f>
        <v/>
      </c>
      <c r="S100" s="146" t="str">
        <f>IF('P17'!$F110="nt","",'P17'!$F110)</f>
        <v/>
      </c>
      <c r="T100" s="146" t="str">
        <f>IF('P18'!$F110="nt","",'P18'!$F110)</f>
        <v/>
      </c>
      <c r="U100" s="146" t="str">
        <f>IF('P19'!$F110="nt","",'P19'!$F110)</f>
        <v/>
      </c>
      <c r="V100" s="146" t="str">
        <f>IF('P20'!$F110="nt","",'P20'!$F110)</f>
        <v/>
      </c>
      <c r="W100" s="146" t="str">
        <f>IF('P21'!$F110="nt","",'P21'!$F110)</f>
        <v/>
      </c>
      <c r="X100" s="146" t="str">
        <f>IF('P22'!$F110="nt","",'P22'!$F110)</f>
        <v/>
      </c>
      <c r="Y100" s="146" t="str">
        <f>IF('P23'!$F110="nt","",'P23'!$F110)</f>
        <v/>
      </c>
      <c r="Z100" s="146" t="str">
        <f>IF('P24'!$F110="nt","",'P24'!$F110)</f>
        <v/>
      </c>
      <c r="AA100" s="146" t="str">
        <f>IF('P25'!$F110="nt","",'P25'!$F110)</f>
        <v/>
      </c>
    </row>
    <row r="101" ht="13.800000000000001">
      <c r="A101" s="148" t="s">
        <v>112</v>
      </c>
      <c r="B101" s="148" t="s">
        <v>105</v>
      </c>
      <c r="C101" s="146" t="str">
        <f>IF('P01'!$F111="nt","",'P01'!$F111)</f>
        <v>na</v>
      </c>
      <c r="D101" s="146" t="str">
        <f>IF('P02'!$F111="nt","",'P02'!$F111)</f>
        <v>na</v>
      </c>
      <c r="E101" s="146" t="str">
        <f>IF('P03'!$F111="nt","",'P03'!$F111)</f>
        <v>na</v>
      </c>
      <c r="F101" s="146" t="str">
        <f>IF('P04'!$F111="nt","",'P04'!$F111)</f>
        <v>na</v>
      </c>
      <c r="G101" s="146" t="str">
        <f>IF('P05'!$F111="nt","",'P05'!$F111)</f>
        <v/>
      </c>
      <c r="H101" s="146" t="str">
        <f>IF('P06'!$F111="nt","",'P06'!$F111)</f>
        <v/>
      </c>
      <c r="I101" s="146" t="str">
        <f>IF('P07'!$F111="nt","",'P07'!$F111)</f>
        <v/>
      </c>
      <c r="J101" s="146" t="str">
        <f>IF('P08'!$F111="nt","",'P08'!$F111)</f>
        <v/>
      </c>
      <c r="K101" s="146" t="str">
        <f>IF('P09'!$F111="nt","",'P09'!$F111)</f>
        <v/>
      </c>
      <c r="L101" s="146" t="str">
        <f>IF('P10'!$F111="nt","",'P10'!$F111)</f>
        <v/>
      </c>
      <c r="M101" s="146" t="str">
        <f>IF('P11'!$F111="nt","",'P11'!$F111)</f>
        <v/>
      </c>
      <c r="N101" s="146" t="str">
        <f>IF('P12'!$F111="nt","",'P12'!$F111)</f>
        <v/>
      </c>
      <c r="O101" s="146" t="str">
        <f>IF('P13'!$F111="nt","",'P13'!$F111)</f>
        <v/>
      </c>
      <c r="P101" s="146" t="str">
        <f>IF('P14'!$F111="nt","",'P14'!$F111)</f>
        <v/>
      </c>
      <c r="Q101" s="146" t="str">
        <f>IF('P15'!$F111="nt","",'P15'!$F111)</f>
        <v/>
      </c>
      <c r="R101" s="146" t="str">
        <f>IF('P16'!$F111="nt","",'P16'!$F111)</f>
        <v/>
      </c>
      <c r="S101" s="146" t="str">
        <f>IF('P17'!$F111="nt","",'P17'!$F111)</f>
        <v/>
      </c>
      <c r="T101" s="146" t="str">
        <f>IF('P18'!$F111="nt","",'P18'!$F111)</f>
        <v/>
      </c>
      <c r="U101" s="146" t="str">
        <f>IF('P19'!$F111="nt","",'P19'!$F111)</f>
        <v/>
      </c>
      <c r="V101" s="146" t="str">
        <f>IF('P20'!$F111="nt","",'P20'!$F111)</f>
        <v/>
      </c>
      <c r="W101" s="146" t="str">
        <f>IF('P21'!$F111="nt","",'P21'!$F111)</f>
        <v/>
      </c>
      <c r="X101" s="146" t="str">
        <f>IF('P22'!$F111="nt","",'P22'!$F111)</f>
        <v/>
      </c>
      <c r="Y101" s="146" t="str">
        <f>IF('P23'!$F111="nt","",'P23'!$F111)</f>
        <v/>
      </c>
      <c r="Z101" s="146" t="str">
        <f>IF('P24'!$F111="nt","",'P24'!$F111)</f>
        <v/>
      </c>
      <c r="AA101" s="146" t="str">
        <f>IF('P25'!$F111="nt","",'P25'!$F111)</f>
        <v/>
      </c>
    </row>
    <row r="102" ht="13.800000000000001">
      <c r="A102" s="148" t="s">
        <v>112</v>
      </c>
      <c r="B102" s="148" t="s">
        <v>106</v>
      </c>
      <c r="C102" s="146" t="str">
        <f>IF('P01'!$F112="nt","",'P01'!$F112)</f>
        <v>na</v>
      </c>
      <c r="D102" s="146" t="str">
        <f>IF('P02'!$F112="nt","",'P02'!$F112)</f>
        <v>na</v>
      </c>
      <c r="E102" s="146" t="str">
        <f>IF('P03'!$F112="nt","",'P03'!$F112)</f>
        <v>na</v>
      </c>
      <c r="F102" s="146" t="str">
        <f>IF('P04'!$F112="nt","",'P04'!$F112)</f>
        <v>na</v>
      </c>
      <c r="G102" s="146" t="str">
        <f>IF('P05'!$F112="nt","",'P05'!$F112)</f>
        <v/>
      </c>
      <c r="H102" s="146" t="str">
        <f>IF('P06'!$F112="nt","",'P06'!$F112)</f>
        <v/>
      </c>
      <c r="I102" s="146" t="str">
        <f>IF('P07'!$F112="nt","",'P07'!$F112)</f>
        <v/>
      </c>
      <c r="J102" s="146" t="str">
        <f>IF('P08'!$F112="nt","",'P08'!$F112)</f>
        <v/>
      </c>
      <c r="K102" s="146" t="str">
        <f>IF('P09'!$F112="nt","",'P09'!$F112)</f>
        <v/>
      </c>
      <c r="L102" s="146" t="str">
        <f>IF('P10'!$F112="nt","",'P10'!$F112)</f>
        <v/>
      </c>
      <c r="M102" s="146" t="str">
        <f>IF('P11'!$F112="nt","",'P11'!$F112)</f>
        <v/>
      </c>
      <c r="N102" s="146" t="str">
        <f>IF('P12'!$F112="nt","",'P12'!$F112)</f>
        <v/>
      </c>
      <c r="O102" s="146" t="str">
        <f>IF('P13'!$F112="nt","",'P13'!$F112)</f>
        <v/>
      </c>
      <c r="P102" s="146" t="str">
        <f>IF('P14'!$F112="nt","",'P14'!$F112)</f>
        <v/>
      </c>
      <c r="Q102" s="146" t="str">
        <f>IF('P15'!$F112="nt","",'P15'!$F112)</f>
        <v/>
      </c>
      <c r="R102" s="146" t="str">
        <f>IF('P16'!$F112="nt","",'P16'!$F112)</f>
        <v/>
      </c>
      <c r="S102" s="146" t="str">
        <f>IF('P17'!$F112="nt","",'P17'!$F112)</f>
        <v/>
      </c>
      <c r="T102" s="146" t="str">
        <f>IF('P18'!$F112="nt","",'P18'!$F112)</f>
        <v/>
      </c>
      <c r="U102" s="146" t="str">
        <f>IF('P19'!$F112="nt","",'P19'!$F112)</f>
        <v/>
      </c>
      <c r="V102" s="146" t="str">
        <f>IF('P20'!$F112="nt","",'P20'!$F112)</f>
        <v/>
      </c>
      <c r="W102" s="146" t="str">
        <f>IF('P21'!$F112="nt","",'P21'!$F112)</f>
        <v/>
      </c>
      <c r="X102" s="146" t="str">
        <f>IF('P22'!$F112="nt","",'P22'!$F112)</f>
        <v/>
      </c>
      <c r="Y102" s="146" t="str">
        <f>IF('P23'!$F112="nt","",'P23'!$F112)</f>
        <v/>
      </c>
      <c r="Z102" s="146" t="str">
        <f>IF('P24'!$F112="nt","",'P24'!$F112)</f>
        <v/>
      </c>
      <c r="AA102" s="146" t="str">
        <f>IF('P25'!$F112="nt","",'P25'!$F112)</f>
        <v/>
      </c>
    </row>
    <row r="103" ht="13.800000000000001">
      <c r="A103" s="148" t="s">
        <v>112</v>
      </c>
      <c r="B103" s="148" t="s">
        <v>107</v>
      </c>
      <c r="C103" s="146" t="str">
        <f>IF('P01'!$F113="nt","",'P01'!$F113)</f>
        <v>na</v>
      </c>
      <c r="D103" s="146" t="str">
        <f>IF('P02'!$F113="nt","",'P02'!$F113)</f>
        <v>na</v>
      </c>
      <c r="E103" s="146" t="str">
        <f>IF('P03'!$F113="nt","",'P03'!$F113)</f>
        <v>na</v>
      </c>
      <c r="F103" s="146" t="str">
        <f>IF('P04'!$F113="nt","",'P04'!$F113)</f>
        <v>na</v>
      </c>
      <c r="G103" s="146" t="str">
        <f>IF('P05'!$F113="nt","",'P05'!$F113)</f>
        <v/>
      </c>
      <c r="H103" s="146" t="str">
        <f>IF('P06'!$F113="nt","",'P06'!$F113)</f>
        <v/>
      </c>
      <c r="I103" s="146" t="str">
        <f>IF('P07'!$F113="nt","",'P07'!$F113)</f>
        <v/>
      </c>
      <c r="J103" s="146" t="str">
        <f>IF('P08'!$F113="nt","",'P08'!$F113)</f>
        <v/>
      </c>
      <c r="K103" s="146" t="str">
        <f>IF('P09'!$F113="nt","",'P09'!$F113)</f>
        <v/>
      </c>
      <c r="L103" s="146" t="str">
        <f>IF('P10'!$F113="nt","",'P10'!$F113)</f>
        <v/>
      </c>
      <c r="M103" s="146" t="str">
        <f>IF('P11'!$F113="nt","",'P11'!$F113)</f>
        <v/>
      </c>
      <c r="N103" s="146" t="str">
        <f>IF('P12'!$F113="nt","",'P12'!$F113)</f>
        <v/>
      </c>
      <c r="O103" s="146" t="str">
        <f>IF('P13'!$F113="nt","",'P13'!$F113)</f>
        <v/>
      </c>
      <c r="P103" s="146" t="str">
        <f>IF('P14'!$F113="nt","",'P14'!$F113)</f>
        <v/>
      </c>
      <c r="Q103" s="146" t="str">
        <f>IF('P15'!$F113="nt","",'P15'!$F113)</f>
        <v/>
      </c>
      <c r="R103" s="146" t="str">
        <f>IF('P16'!$F113="nt","",'P16'!$F113)</f>
        <v/>
      </c>
      <c r="S103" s="146" t="str">
        <f>IF('P17'!$F113="nt","",'P17'!$F113)</f>
        <v/>
      </c>
      <c r="T103" s="146" t="str">
        <f>IF('P18'!$F113="nt","",'P18'!$F113)</f>
        <v/>
      </c>
      <c r="U103" s="146" t="str">
        <f>IF('P19'!$F113="nt","",'P19'!$F113)</f>
        <v/>
      </c>
      <c r="V103" s="146" t="str">
        <f>IF('P20'!$F113="nt","",'P20'!$F113)</f>
        <v/>
      </c>
      <c r="W103" s="146" t="str">
        <f>IF('P21'!$F113="nt","",'P21'!$F113)</f>
        <v/>
      </c>
      <c r="X103" s="146" t="str">
        <f>IF('P22'!$F113="nt","",'P22'!$F113)</f>
        <v/>
      </c>
      <c r="Y103" s="146" t="str">
        <f>IF('P23'!$F113="nt","",'P23'!$F113)</f>
        <v/>
      </c>
      <c r="Z103" s="146" t="str">
        <f>IF('P24'!$F113="nt","",'P24'!$F113)</f>
        <v/>
      </c>
      <c r="AA103" s="146" t="str">
        <f>IF('P25'!$F113="nt","",'P25'!$F113)</f>
        <v/>
      </c>
    </row>
    <row r="104" ht="13.800000000000001">
      <c r="A104" s="148" t="s">
        <v>112</v>
      </c>
      <c r="B104" s="148" t="s">
        <v>108</v>
      </c>
      <c r="C104" s="146" t="str">
        <f>IF('P01'!$F114="nt","",'P01'!$F114)</f>
        <v>c</v>
      </c>
      <c r="D104" s="146" t="str">
        <f>IF('P02'!$F114="nt","",'P02'!$F114)</f>
        <v>c</v>
      </c>
      <c r="E104" s="146" t="str">
        <f>IF('P03'!$F114="nt","",'P03'!$F114)</f>
        <v>c</v>
      </c>
      <c r="F104" s="146" t="str">
        <f>IF('P04'!$F114="nt","",'P04'!$F114)</f>
        <v>c</v>
      </c>
      <c r="G104" s="146" t="str">
        <f>IF('P05'!$F114="nt","",'P05'!$F114)</f>
        <v/>
      </c>
      <c r="H104" s="146" t="str">
        <f>IF('P06'!$F114="nt","",'P06'!$F114)</f>
        <v/>
      </c>
      <c r="I104" s="146" t="str">
        <f>IF('P07'!$F114="nt","",'P07'!$F114)</f>
        <v/>
      </c>
      <c r="J104" s="146" t="str">
        <f>IF('P08'!$F114="nt","",'P08'!$F114)</f>
        <v/>
      </c>
      <c r="K104" s="146" t="str">
        <f>IF('P09'!$F114="nt","",'P09'!$F114)</f>
        <v/>
      </c>
      <c r="L104" s="146" t="str">
        <f>IF('P10'!$F114="nt","",'P10'!$F114)</f>
        <v/>
      </c>
      <c r="M104" s="146" t="str">
        <f>IF('P11'!$F114="nt","",'P11'!$F114)</f>
        <v/>
      </c>
      <c r="N104" s="146" t="str">
        <f>IF('P12'!$F114="nt","",'P12'!$F114)</f>
        <v/>
      </c>
      <c r="O104" s="146" t="str">
        <f>IF('P13'!$F114="nt","",'P13'!$F114)</f>
        <v/>
      </c>
      <c r="P104" s="146" t="str">
        <f>IF('P14'!$F114="nt","",'P14'!$F114)</f>
        <v/>
      </c>
      <c r="Q104" s="146" t="str">
        <f>IF('P15'!$F114="nt","",'P15'!$F114)</f>
        <v/>
      </c>
      <c r="R104" s="146" t="str">
        <f>IF('P16'!$F114="nt","",'P16'!$F114)</f>
        <v/>
      </c>
      <c r="S104" s="146" t="str">
        <f>IF('P17'!$F114="nt","",'P17'!$F114)</f>
        <v/>
      </c>
      <c r="T104" s="146" t="str">
        <f>IF('P18'!$F114="nt","",'P18'!$F114)</f>
        <v/>
      </c>
      <c r="U104" s="146" t="str">
        <f>IF('P19'!$F114="nt","",'P19'!$F114)</f>
        <v/>
      </c>
      <c r="V104" s="146" t="str">
        <f>IF('P20'!$F114="nt","",'P20'!$F114)</f>
        <v/>
      </c>
      <c r="W104" s="146" t="str">
        <f>IF('P21'!$F114="nt","",'P21'!$F114)</f>
        <v/>
      </c>
      <c r="X104" s="146" t="str">
        <f>IF('P22'!$F114="nt","",'P22'!$F114)</f>
        <v/>
      </c>
      <c r="Y104" s="146" t="str">
        <f>IF('P23'!$F114="nt","",'P23'!$F114)</f>
        <v/>
      </c>
      <c r="Z104" s="146" t="str">
        <f>IF('P24'!$F114="nt","",'P24'!$F114)</f>
        <v/>
      </c>
      <c r="AA104" s="146" t="str">
        <f>IF('P25'!$F114="nt","",'P25'!$F114)</f>
        <v/>
      </c>
    </row>
    <row r="105" ht="13.800000000000001">
      <c r="A105" s="148" t="s">
        <v>112</v>
      </c>
      <c r="B105" s="148" t="s">
        <v>109</v>
      </c>
      <c r="C105" s="146" t="str">
        <f>IF('P01'!$F115="nt","",'P01'!$F115)</f>
        <v>na</v>
      </c>
      <c r="D105" s="146" t="str">
        <f>IF('P02'!$F115="nt","",'P02'!$F115)</f>
        <v>na</v>
      </c>
      <c r="E105" s="146" t="str">
        <f>IF('P03'!$F115="nt","",'P03'!$F115)</f>
        <v>na</v>
      </c>
      <c r="F105" s="146" t="str">
        <f>IF('P04'!$F115="nt","",'P04'!$F115)</f>
        <v>na</v>
      </c>
      <c r="G105" s="146" t="str">
        <f>IF('P05'!$F115="nt","",'P05'!$F115)</f>
        <v/>
      </c>
      <c r="H105" s="146" t="str">
        <f>IF('P06'!$F115="nt","",'P06'!$F115)</f>
        <v/>
      </c>
      <c r="I105" s="146" t="str">
        <f>IF('P07'!$F115="nt","",'P07'!$F115)</f>
        <v/>
      </c>
      <c r="J105" s="146" t="str">
        <f>IF('P08'!$F115="nt","",'P08'!$F115)</f>
        <v/>
      </c>
      <c r="K105" s="146" t="str">
        <f>IF('P09'!$F115="nt","",'P09'!$F115)</f>
        <v/>
      </c>
      <c r="L105" s="146" t="str">
        <f>IF('P10'!$F115="nt","",'P10'!$F115)</f>
        <v/>
      </c>
      <c r="M105" s="146" t="str">
        <f>IF('P11'!$F115="nt","",'P11'!$F115)</f>
        <v/>
      </c>
      <c r="N105" s="146" t="str">
        <f>IF('P12'!$F115="nt","",'P12'!$F115)</f>
        <v/>
      </c>
      <c r="O105" s="146" t="str">
        <f>IF('P13'!$F115="nt","",'P13'!$F115)</f>
        <v/>
      </c>
      <c r="P105" s="146" t="str">
        <f>IF('P14'!$F115="nt","",'P14'!$F115)</f>
        <v/>
      </c>
      <c r="Q105" s="146" t="str">
        <f>IF('P15'!$F115="nt","",'P15'!$F115)</f>
        <v/>
      </c>
      <c r="R105" s="146" t="str">
        <f>IF('P16'!$F115="nt","",'P16'!$F115)</f>
        <v/>
      </c>
      <c r="S105" s="146" t="str">
        <f>IF('P17'!$F115="nt","",'P17'!$F115)</f>
        <v/>
      </c>
      <c r="T105" s="146" t="str">
        <f>IF('P18'!$F115="nt","",'P18'!$F115)</f>
        <v/>
      </c>
      <c r="U105" s="146" t="str">
        <f>IF('P19'!$F115="nt","",'P19'!$F115)</f>
        <v/>
      </c>
      <c r="V105" s="146" t="str">
        <f>IF('P20'!$F115="nt","",'P20'!$F115)</f>
        <v/>
      </c>
      <c r="W105" s="146" t="str">
        <f>IF('P21'!$F115="nt","",'P21'!$F115)</f>
        <v/>
      </c>
      <c r="X105" s="146" t="str">
        <f>IF('P22'!$F115="nt","",'P22'!$F115)</f>
        <v/>
      </c>
      <c r="Y105" s="146" t="str">
        <f>IF('P23'!$F115="nt","",'P23'!$F115)</f>
        <v/>
      </c>
      <c r="Z105" s="146" t="str">
        <f>IF('P24'!$F115="nt","",'P24'!$F115)</f>
        <v/>
      </c>
      <c r="AA105" s="146" t="str">
        <f>IF('P25'!$F115="nt","",'P25'!$F115)</f>
        <v/>
      </c>
    </row>
    <row r="106" ht="13.800000000000001">
      <c r="A106" s="148" t="s">
        <v>112</v>
      </c>
      <c r="B106" s="148" t="s">
        <v>110</v>
      </c>
      <c r="C106" s="146" t="str">
        <f>IF('P01'!$F116="nt","",'P01'!$F116)</f>
        <v>c</v>
      </c>
      <c r="D106" s="146" t="str">
        <f>IF('P02'!$F116="nt","",'P02'!$F116)</f>
        <v>c</v>
      </c>
      <c r="E106" s="146" t="str">
        <f>IF('P03'!$F116="nt","",'P03'!$F116)</f>
        <v>c</v>
      </c>
      <c r="F106" s="146" t="str">
        <f>IF('P04'!$F116="nt","",'P04'!$F116)</f>
        <v>c</v>
      </c>
      <c r="G106" s="146" t="str">
        <f>IF('P05'!$F116="nt","",'P05'!$F116)</f>
        <v/>
      </c>
      <c r="H106" s="146" t="str">
        <f>IF('P06'!$F116="nt","",'P06'!$F116)</f>
        <v/>
      </c>
      <c r="I106" s="146" t="str">
        <f>IF('P07'!$F116="nt","",'P07'!$F116)</f>
        <v/>
      </c>
      <c r="J106" s="146" t="str">
        <f>IF('P08'!$F116="nt","",'P08'!$F116)</f>
        <v/>
      </c>
      <c r="K106" s="146" t="str">
        <f>IF('P09'!$F116="nt","",'P09'!$F116)</f>
        <v/>
      </c>
      <c r="L106" s="146" t="str">
        <f>IF('P10'!$F116="nt","",'P10'!$F116)</f>
        <v/>
      </c>
      <c r="M106" s="146" t="str">
        <f>IF('P11'!$F116="nt","",'P11'!$F116)</f>
        <v/>
      </c>
      <c r="N106" s="146" t="str">
        <f>IF('P12'!$F116="nt","",'P12'!$F116)</f>
        <v/>
      </c>
      <c r="O106" s="146" t="str">
        <f>IF('P13'!$F116="nt","",'P13'!$F116)</f>
        <v/>
      </c>
      <c r="P106" s="146" t="str">
        <f>IF('P14'!$F116="nt","",'P14'!$F116)</f>
        <v/>
      </c>
      <c r="Q106" s="146" t="str">
        <f>IF('P15'!$F116="nt","",'P15'!$F116)</f>
        <v/>
      </c>
      <c r="R106" s="146" t="str">
        <f>IF('P16'!$F116="nt","",'P16'!$F116)</f>
        <v/>
      </c>
      <c r="S106" s="146" t="str">
        <f>IF('P17'!$F116="nt","",'P17'!$F116)</f>
        <v/>
      </c>
      <c r="T106" s="146" t="str">
        <f>IF('P18'!$F116="nt","",'P18'!$F116)</f>
        <v/>
      </c>
      <c r="U106" s="146" t="str">
        <f>IF('P19'!$F116="nt","",'P19'!$F116)</f>
        <v/>
      </c>
      <c r="V106" s="146" t="str">
        <f>IF('P20'!$F116="nt","",'P20'!$F116)</f>
        <v/>
      </c>
      <c r="W106" s="146" t="str">
        <f>IF('P21'!$F116="nt","",'P21'!$F116)</f>
        <v/>
      </c>
      <c r="X106" s="146" t="str">
        <f>IF('P22'!$F116="nt","",'P22'!$F116)</f>
        <v/>
      </c>
      <c r="Y106" s="146" t="str">
        <f>IF('P23'!$F116="nt","",'P23'!$F116)</f>
        <v/>
      </c>
      <c r="Z106" s="146" t="str">
        <f>IF('P24'!$F116="nt","",'P24'!$F116)</f>
        <v/>
      </c>
      <c r="AA106" s="146" t="str">
        <f>IF('P25'!$F116="nt","",'P25'!$F116)</f>
        <v/>
      </c>
    </row>
    <row r="107" ht="13.800000000000001">
      <c r="A107" s="148" t="s">
        <v>112</v>
      </c>
      <c r="B107" s="148" t="s">
        <v>111</v>
      </c>
      <c r="C107" s="146" t="str">
        <f>IF('P01'!$F117="nt","",'P01'!$F117)</f>
        <v>na</v>
      </c>
      <c r="D107" s="146" t="str">
        <f>IF('P02'!$F117="nt","",'P02'!$F117)</f>
        <v>na</v>
      </c>
      <c r="E107" s="146" t="str">
        <f>IF('P03'!$F117="nt","",'P03'!$F117)</f>
        <v>na</v>
      </c>
      <c r="F107" s="146" t="str">
        <f>IF('P04'!$F117="nt","",'P04'!$F117)</f>
        <v>na</v>
      </c>
      <c r="G107" s="146" t="str">
        <f>IF('P05'!$F117="nt","",'P05'!$F117)</f>
        <v/>
      </c>
      <c r="H107" s="146" t="str">
        <f>IF('P06'!$F117="nt","",'P06'!$F117)</f>
        <v/>
      </c>
      <c r="I107" s="146" t="str">
        <f>IF('P07'!$F117="nt","",'P07'!$F117)</f>
        <v/>
      </c>
      <c r="J107" s="146" t="str">
        <f>IF('P08'!$F117="nt","",'P08'!$F117)</f>
        <v/>
      </c>
      <c r="K107" s="146" t="str">
        <f>IF('P09'!$F117="nt","",'P09'!$F117)</f>
        <v/>
      </c>
      <c r="L107" s="146" t="str">
        <f>IF('P10'!$F117="nt","",'P10'!$F117)</f>
        <v/>
      </c>
      <c r="M107" s="146" t="str">
        <f>IF('P11'!$F117="nt","",'P11'!$F117)</f>
        <v/>
      </c>
      <c r="N107" s="146" t="str">
        <f>IF('P12'!$F117="nt","",'P12'!$F117)</f>
        <v/>
      </c>
      <c r="O107" s="146" t="str">
        <f>IF('P13'!$F117="nt","",'P13'!$F117)</f>
        <v/>
      </c>
      <c r="P107" s="146" t="str">
        <f>IF('P14'!$F117="nt","",'P14'!$F117)</f>
        <v/>
      </c>
      <c r="Q107" s="146" t="str">
        <f>IF('P15'!$F117="nt","",'P15'!$F117)</f>
        <v/>
      </c>
      <c r="R107" s="146" t="str">
        <f>IF('P16'!$F117="nt","",'P16'!$F117)</f>
        <v/>
      </c>
      <c r="S107" s="146" t="str">
        <f>IF('P17'!$F117="nt","",'P17'!$F117)</f>
        <v/>
      </c>
      <c r="T107" s="146" t="str">
        <f>IF('P18'!$F117="nt","",'P18'!$F117)</f>
        <v/>
      </c>
      <c r="U107" s="146" t="str">
        <f>IF('P19'!$F117="nt","",'P19'!$F117)</f>
        <v/>
      </c>
      <c r="V107" s="146" t="str">
        <f>IF('P20'!$F117="nt","",'P20'!$F117)</f>
        <v/>
      </c>
      <c r="W107" s="146" t="str">
        <f>IF('P21'!$F117="nt","",'P21'!$F117)</f>
        <v/>
      </c>
      <c r="X107" s="146" t="str">
        <f>IF('P22'!$F117="nt","",'P22'!$F117)</f>
        <v/>
      </c>
      <c r="Y107" s="146" t="str">
        <f>IF('P23'!$F117="nt","",'P23'!$F117)</f>
        <v/>
      </c>
      <c r="Z107" s="146" t="str">
        <f>IF('P24'!$F117="nt","",'P24'!$F117)</f>
        <v/>
      </c>
      <c r="AA107" s="146" t="str">
        <f>IF('P25'!$F117="nt","",'P25'!$F117)</f>
        <v/>
      </c>
    </row>
  </sheetData>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zoomScale="100" workbookViewId="0">
      <selection activeCell="A1" activeCellId="0" sqref="A1"/>
    </sheetView>
  </sheetViews>
  <sheetFormatPr baseColWidth="10" defaultColWidth="14.44140625" defaultRowHeight="15" customHeight="1"/>
  <cols>
    <col customWidth="1" min="3" max="8" width="4.44140625"/>
    <col customWidth="1" min="11" max="16" width="4.44140625"/>
    <col customWidth="1" min="19" max="24" width="4.44140625"/>
    <col customWidth="1" min="26" max="26" width="3.5546875"/>
    <col customWidth="1" min="27" max="27" width="43.5546875"/>
    <col customWidth="1" min="28" max="29" width="10.6640625"/>
    <col customWidth="1" min="30" max="30" width="10.109375"/>
    <col customWidth="1" min="31" max="31" width="15.109375"/>
  </cols>
  <sheetData>
    <row r="1" ht="13.800000000000001">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row>
    <row r="2" ht="13.800000000000001">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row>
    <row r="3" ht="16.199999999999999">
      <c r="A3" s="20"/>
      <c r="B3" s="149" t="s">
        <v>114</v>
      </c>
      <c r="C3" s="150"/>
      <c r="D3" s="150"/>
      <c r="E3" s="150"/>
      <c r="F3" s="150"/>
      <c r="G3" s="151"/>
      <c r="H3" s="152"/>
      <c r="I3" s="20"/>
      <c r="J3" s="149" t="s">
        <v>115</v>
      </c>
      <c r="K3" s="150"/>
      <c r="L3" s="150"/>
      <c r="M3" s="150"/>
      <c r="N3" s="150"/>
      <c r="O3" s="151"/>
      <c r="P3" s="152"/>
      <c r="Q3" s="20"/>
      <c r="R3" s="149" t="s">
        <v>116</v>
      </c>
      <c r="S3" s="150"/>
      <c r="T3" s="150"/>
      <c r="U3" s="150"/>
      <c r="V3" s="150"/>
      <c r="W3" s="151"/>
      <c r="X3" s="20"/>
      <c r="Y3" s="20"/>
      <c r="Z3" s="20"/>
      <c r="AA3" s="20"/>
      <c r="AB3" s="20"/>
      <c r="AC3" s="20"/>
      <c r="AD3" s="20"/>
      <c r="AE3" s="20"/>
    </row>
    <row r="4" ht="82.5" customHeight="1">
      <c r="A4" s="20"/>
      <c r="B4" s="153"/>
      <c r="C4" s="154" t="str">
        <f>Backlog!P$7</f>
        <v>dev</v>
      </c>
      <c r="D4" s="154" t="str">
        <f>Backlog!Q$7</f>
        <v>design</v>
      </c>
      <c r="E4" s="154" t="str">
        <f>Backlog!R$7</f>
        <v>contribution</v>
      </c>
      <c r="F4" s="154" t="str">
        <f>Backlog!S$7</f>
        <v>configuration</v>
      </c>
      <c r="G4" s="155" t="str">
        <f>Backlog!T$7</f>
        <v xml:space="preserve">autre (presta, etc.)</v>
      </c>
      <c r="H4" s="156" t="str">
        <f>Backlog!U$7</f>
        <v xml:space="preserve">charge totale</v>
      </c>
      <c r="I4" s="20"/>
      <c r="J4" s="157" t="s">
        <v>117</v>
      </c>
      <c r="K4" s="154" t="str">
        <f>Backlog!P$7</f>
        <v>dev</v>
      </c>
      <c r="L4" s="154" t="str">
        <f>Backlog!Q$7</f>
        <v>design</v>
      </c>
      <c r="M4" s="154" t="str">
        <f>Backlog!R$7</f>
        <v>contribution</v>
      </c>
      <c r="N4" s="154" t="str">
        <f>Backlog!S$7</f>
        <v>configuration</v>
      </c>
      <c r="O4" s="155" t="str">
        <f>Backlog!T$7</f>
        <v xml:space="preserve">autre (presta, etc.)</v>
      </c>
      <c r="P4" s="156" t="str">
        <f>Backlog!U$7</f>
        <v xml:space="preserve">charge totale</v>
      </c>
      <c r="Q4" s="20"/>
      <c r="R4" s="153"/>
      <c r="S4" s="154" t="str">
        <f>Backlog!P$7</f>
        <v>dev</v>
      </c>
      <c r="T4" s="154" t="str">
        <f>Backlog!Q$7</f>
        <v>design</v>
      </c>
      <c r="U4" s="154" t="str">
        <f>Backlog!R$7</f>
        <v>contribution</v>
      </c>
      <c r="V4" s="154" t="str">
        <f>Backlog!S$7</f>
        <v>configuration</v>
      </c>
      <c r="W4" s="155" t="str">
        <f>Backlog!T$7</f>
        <v xml:space="preserve">autre (presta, etc.)</v>
      </c>
      <c r="X4" s="156" t="str">
        <f>Backlog!U$7</f>
        <v xml:space="preserve">charge totale</v>
      </c>
      <c r="Y4" s="20"/>
      <c r="Z4" s="20"/>
      <c r="AA4" s="20"/>
      <c r="AB4" s="20"/>
      <c r="AC4" s="20"/>
      <c r="AD4" s="20"/>
      <c r="AE4" s="20"/>
    </row>
    <row r="5" ht="13.800000000000001">
      <c r="A5" s="20"/>
      <c r="B5" s="158" t="s">
        <v>118</v>
      </c>
      <c r="C5" s="159">
        <f>SUMIF(Backlog!$L$7:$L$8, $B5,Backlog!P$7:P$8)</f>
        <v>0</v>
      </c>
      <c r="D5" s="159">
        <f>SUMIF(Backlog!$L$7:$L$8, $B5,Backlog!Q$7:Q$8)</f>
        <v>0</v>
      </c>
      <c r="E5" s="159">
        <f>SUMIF(Backlog!$L$7:$L$8, $B5,Backlog!R$7:R$8)</f>
        <v>0</v>
      </c>
      <c r="F5" s="159">
        <f>SUMIF(Backlog!$L$7:$L$8, $B5,Backlog!S$7:S$8)</f>
        <v>0</v>
      </c>
      <c r="G5" s="159">
        <f>SUMIF(Backlog!$L$7:$L$8, $B5,Backlog!T$7:T$8)</f>
        <v>0</v>
      </c>
      <c r="H5" s="160">
        <f t="shared" ref="H5:H8" si="78">SUM(C5:G5)</f>
        <v>0</v>
      </c>
      <c r="I5" s="20"/>
      <c r="J5" s="161">
        <v>1</v>
      </c>
      <c r="K5" s="162">
        <f ca="1">SUMIF(Backlog!$M$7:$M$8, 1,Backlog!P$7:P$8)</f>
        <v>0</v>
      </c>
      <c r="L5" s="162">
        <f ca="1">SUMIF(Backlog!$M$7:$M$8, 1,Backlog!Q$7:Q$8)</f>
        <v>0</v>
      </c>
      <c r="M5" s="162">
        <f ca="1">SUMIF(Backlog!$M$7:$M$8, 1,Backlog!R$7:R$8)</f>
        <v>0</v>
      </c>
      <c r="N5" s="162">
        <f ca="1">SUMIF(Backlog!$M$7:$M$8, 1,Backlog!S$7:S$8)</f>
        <v>0</v>
      </c>
      <c r="O5" s="162">
        <f ca="1">SUMIF(Backlog!$M$7:$M$8, 1,Backlog!T$7:T$8)</f>
        <v>0</v>
      </c>
      <c r="P5" s="160">
        <f t="shared" ref="P5:P7" ca="1" si="79">SUM(K5:O5)</f>
        <v>0</v>
      </c>
      <c r="Q5" s="20"/>
      <c r="R5" s="163">
        <v>1</v>
      </c>
      <c r="S5" s="159">
        <f ca="1">SUMIF(Backlog!$K$7:$K$8, $R5,Backlog!P$7:P$8)</f>
        <v>0</v>
      </c>
      <c r="T5" s="159">
        <f ca="1">SUMIF(Backlog!$K$7:$K$8, $R5,Backlog!Q$7:Q$8)</f>
        <v>0</v>
      </c>
      <c r="U5" s="159">
        <f ca="1">SUMIF(Backlog!$K$7:$K$8, $R5,Backlog!R$7:R$8)</f>
        <v>0</v>
      </c>
      <c r="V5" s="159">
        <f ca="1">SUMIF(Backlog!$K$7:$K$8, $R5,Backlog!S$7:S$8)</f>
        <v>0</v>
      </c>
      <c r="W5" s="159">
        <f ca="1">SUMIF(Backlog!$K$7:$K$8, $R5,Backlog!T$7:T$8)</f>
        <v>0</v>
      </c>
      <c r="X5" s="160">
        <f t="shared" ref="X5:X8" ca="1" si="80">SUM(S5:W5)</f>
        <v>0</v>
      </c>
      <c r="Y5" s="20"/>
      <c r="Z5" s="20"/>
      <c r="AA5" s="20"/>
      <c r="AB5" s="20"/>
      <c r="AC5" s="20"/>
      <c r="AD5" s="20"/>
      <c r="AE5" s="20"/>
    </row>
    <row r="6" ht="13.800000000000001">
      <c r="A6" s="20"/>
      <c r="B6" s="164" t="s">
        <v>119</v>
      </c>
      <c r="C6" s="159">
        <f>SUMIF(Backlog!$L$7:$L$8,$B6,Backlog!P$7:P$8)</f>
        <v>0</v>
      </c>
      <c r="D6" s="159">
        <f>SUMIF(Backlog!$L$7:$L$8,$B6,Backlog!Q$7:Q$8)</f>
        <v>0</v>
      </c>
      <c r="E6" s="159">
        <f>SUMIF(Backlog!$L$7:$L$8,$B6,Backlog!R$7:R$8)</f>
        <v>0</v>
      </c>
      <c r="F6" s="159">
        <f>SUMIF(Backlog!$L$7:$L$8,$B6,Backlog!S$7:S$8)</f>
        <v>0</v>
      </c>
      <c r="G6" s="159">
        <f>SUMIF(Backlog!$L$7:$L$8,$B6,Backlog!T$7:T$8)</f>
        <v>0</v>
      </c>
      <c r="H6" s="165">
        <f t="shared" si="78"/>
        <v>0</v>
      </c>
      <c r="I6" s="20"/>
      <c r="J6" s="161" t="s">
        <v>120</v>
      </c>
      <c r="K6" s="162">
        <f ca="1">SUMIF(Backlog!$M$7:$M$8, "&gt;1",Backlog!P$7:P$8)-SUMIF(Backlog!$M$7:$M$8, "&gt;5",Backlog!P$7:P$8)</f>
        <v>0</v>
      </c>
      <c r="L6" s="162">
        <f ca="1">SUMIF(Backlog!$M$7:$M$8, "&gt;1",Backlog!Q$7:Q$8)-SUMIF(Backlog!$M$7:$M$8, "&gt;5",Backlog!Q$7:Q$8)</f>
        <v>0</v>
      </c>
      <c r="M6" s="162">
        <f ca="1">SUMIF(Backlog!$M$7:$M$8, "&gt;1",Backlog!R$7:R$8)-SUMIF(Backlog!$M$7:$M$8, "&gt;5",Backlog!R$7:R$8)</f>
        <v>0</v>
      </c>
      <c r="N6" s="162">
        <f ca="1">SUMIF(Backlog!$M$7:$M$8, "&gt;1",Backlog!S$7:S$8)-SUMIF(Backlog!$M$7:$M$8, "&gt;5",Backlog!S$7:S$8)</f>
        <v>0</v>
      </c>
      <c r="O6" s="162">
        <f ca="1">SUMIF(Backlog!$M$7:$M$8, "&gt;1",Backlog!T$7:T$8)-SUMIF(Backlog!$M$7:$M$8, "&gt;5",Backlog!T$7:T$8)</f>
        <v>0</v>
      </c>
      <c r="P6" s="166">
        <f t="shared" ca="1" si="79"/>
        <v>0</v>
      </c>
      <c r="Q6" s="20"/>
      <c r="R6" s="161">
        <v>2</v>
      </c>
      <c r="S6" s="159">
        <f ca="1">SUMIF(Backlog!$K$7:$K$8,$R6,Backlog!P$7:P$8)</f>
        <v>0</v>
      </c>
      <c r="T6" s="159">
        <f ca="1">SUMIF(Backlog!$K$7:$K$8,$R6,Backlog!Q$7:Q$8)</f>
        <v>0</v>
      </c>
      <c r="U6" s="159">
        <f ca="1">SUMIF(Backlog!$K$7:$K$8,$R6,Backlog!R$7:R$8)</f>
        <v>0</v>
      </c>
      <c r="V6" s="159">
        <f ca="1">SUMIF(Backlog!$K$7:$K$8,$R6,Backlog!S$7:S$8)</f>
        <v>0</v>
      </c>
      <c r="W6" s="159">
        <f ca="1">SUMIF(Backlog!$K$7:$K$8,$R6,Backlog!T$7:T$8)</f>
        <v>0</v>
      </c>
      <c r="X6" s="166">
        <f t="shared" ca="1" si="80"/>
        <v>0</v>
      </c>
      <c r="Y6" s="20"/>
      <c r="Z6" s="20"/>
      <c r="AA6" s="20"/>
      <c r="AB6" s="20"/>
      <c r="AC6" s="20"/>
      <c r="AD6" s="20"/>
      <c r="AE6" s="20"/>
    </row>
    <row r="7" ht="13.800000000000001">
      <c r="A7" s="20"/>
      <c r="B7" s="158" t="s">
        <v>121</v>
      </c>
      <c r="C7" s="159">
        <f>SUMIF(Backlog!$L$7:$L$8,$B7,Backlog!P$7:P$8)</f>
        <v>0</v>
      </c>
      <c r="D7" s="159">
        <f>SUMIF(Backlog!$L$7:$L$8,$B7,Backlog!Q$7:Q$8)</f>
        <v>0</v>
      </c>
      <c r="E7" s="159">
        <f>SUMIF(Backlog!$L$7:$L$8,$B7,Backlog!R$7:R$8)</f>
        <v>0</v>
      </c>
      <c r="F7" s="159">
        <f>SUMIF(Backlog!$L$7:$L$8,$B7,Backlog!S$7:S$8)</f>
        <v>0</v>
      </c>
      <c r="G7" s="159">
        <f>SUMIF(Backlog!$L$7:$L$8,$B7,Backlog!T$7:T$8)</f>
        <v>0</v>
      </c>
      <c r="H7" s="166">
        <f t="shared" si="78"/>
        <v>0</v>
      </c>
      <c r="I7" s="20"/>
      <c r="J7" s="167" t="s">
        <v>122</v>
      </c>
      <c r="K7" s="168">
        <f ca="1">SUMIF(Backlog!$M$7:$M$8, "&gt;5",Backlog!P$7:P$8)</f>
        <v>0</v>
      </c>
      <c r="L7" s="168">
        <f ca="1">SUMIF(Backlog!$M$7:$M$8, "&gt;5",Backlog!Q$7:Q$8)</f>
        <v>0</v>
      </c>
      <c r="M7" s="168">
        <f>SUMIF(Backlog!$M$7:$M$8, "&gt;5",Backlog!R$7:R$8)</f>
        <v>0</v>
      </c>
      <c r="N7" s="168">
        <f ca="1">SUMIF(Backlog!$M$7:$M$8, "&gt;5",Backlog!S$7:S$8)</f>
        <v>0</v>
      </c>
      <c r="O7" s="168">
        <f ca="1">SUMIF(Backlog!$M$7:$M$8, "&gt;5",Backlog!T$7:T$8)</f>
        <v>0</v>
      </c>
      <c r="P7" s="169">
        <f t="shared" ca="1" si="79"/>
        <v>0</v>
      </c>
      <c r="Q7" s="20"/>
      <c r="R7" s="161">
        <v>3</v>
      </c>
      <c r="S7" s="159">
        <f ca="1">SUMIF(Backlog!$K$7:$K$8,$R7,Backlog!P$7:P$8)</f>
        <v>0</v>
      </c>
      <c r="T7" s="159">
        <f ca="1">SUMIF(Backlog!$K$7:$K$8,$R7,Backlog!Q$7:Q$8)</f>
        <v>0</v>
      </c>
      <c r="U7" s="159">
        <f ca="1">SUMIF(Backlog!$K$7:$K$8,$R7,Backlog!R$7:R$8)</f>
        <v>0</v>
      </c>
      <c r="V7" s="159">
        <f ca="1">SUMIF(Backlog!$K$7:$K$8,$R7,Backlog!S$7:S$8)</f>
        <v>0</v>
      </c>
      <c r="W7" s="159">
        <f ca="1">SUMIF(Backlog!$K$7:$K$8,$R7,Backlog!T$7:T$8)</f>
        <v>0</v>
      </c>
      <c r="X7" s="166">
        <f t="shared" ca="1" si="80"/>
        <v>0</v>
      </c>
      <c r="Y7" s="20"/>
      <c r="Z7" s="20"/>
      <c r="AA7" s="20"/>
      <c r="AB7" s="20"/>
      <c r="AC7" s="20"/>
      <c r="AD7" s="20"/>
      <c r="AE7" s="20"/>
    </row>
    <row r="8" ht="13.800000000000001">
      <c r="A8" s="20"/>
      <c r="B8" s="170" t="s">
        <v>123</v>
      </c>
      <c r="C8" s="171">
        <f>SUMIF(Backlog!$L$7:$L$8,$B8,Backlog!P$7:P$8)</f>
        <v>0</v>
      </c>
      <c r="D8" s="171">
        <f>SUMIF(Backlog!$L$7:$L$8,$B8,Backlog!Q$7:Q$8)</f>
        <v>0</v>
      </c>
      <c r="E8" s="171">
        <f>SUMIF(Backlog!$L$7:$L$8,$B8,Backlog!R$7:R$8)</f>
        <v>0</v>
      </c>
      <c r="F8" s="171">
        <f>SUMIF(Backlog!$L$7:$L$8,$B8,Backlog!S$7:S$8)</f>
        <v>0</v>
      </c>
      <c r="G8" s="171">
        <f>SUMIF(Backlog!$L$7:$L$8,$B8,Backlog!T$7:T$8)</f>
        <v>0</v>
      </c>
      <c r="H8" s="169">
        <f t="shared" si="78"/>
        <v>0</v>
      </c>
      <c r="I8" s="20"/>
      <c r="J8" s="20"/>
      <c r="K8" s="20"/>
      <c r="L8" s="20"/>
      <c r="M8" s="20"/>
      <c r="N8" s="20"/>
      <c r="O8" s="20"/>
      <c r="P8" s="20"/>
      <c r="Q8" s="20"/>
      <c r="R8" s="167">
        <v>4</v>
      </c>
      <c r="S8" s="171">
        <f ca="1">SUMIF(Backlog!$K$7:$K$8,$R8,Backlog!P$7:P$8)</f>
        <v>0</v>
      </c>
      <c r="T8" s="171">
        <f ca="1">SUMIF(Backlog!$K$7:$K$8,$R8,Backlog!Q$7:Q$8)</f>
        <v>0</v>
      </c>
      <c r="U8" s="171">
        <f ca="1">SUMIF(Backlog!$K$7:$K$8,$R8,Backlog!R$7:R$8)</f>
        <v>0</v>
      </c>
      <c r="V8" s="171">
        <f ca="1">SUMIF(Backlog!$K$7:$K$8,$R8,Backlog!S$7:S$8)</f>
        <v>0</v>
      </c>
      <c r="W8" s="171">
        <f ca="1">SUMIF(Backlog!$K$7:$K$8,$R8,Backlog!T$7:T$8)</f>
        <v>0</v>
      </c>
      <c r="X8" s="169">
        <f t="shared" ca="1" si="80"/>
        <v>0</v>
      </c>
      <c r="Y8" s="20"/>
      <c r="Z8" s="20"/>
      <c r="AA8" s="20"/>
      <c r="AB8" s="20"/>
      <c r="AC8" s="20"/>
      <c r="AD8" s="20"/>
      <c r="AE8" s="20"/>
    </row>
    <row r="9" ht="13.800000000000001">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row>
    <row r="10" ht="13.800000000000001">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107" t="s">
        <v>64</v>
      </c>
      <c r="AA10" s="108" t="str">
        <f>Paramètres!D2</f>
        <v xml:space="preserve">Sur toutes les pages du site</v>
      </c>
      <c r="AB10" s="109">
        <v>3</v>
      </c>
      <c r="AC10" s="172">
        <v>2</v>
      </c>
      <c r="AD10" s="109">
        <v>1</v>
      </c>
      <c r="AE10" s="109">
        <v>1</v>
      </c>
    </row>
    <row r="11" ht="13.800000000000001">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111"/>
      <c r="AA11" s="108" t="str">
        <f>Paramètres!D3</f>
        <v xml:space="preserve">Sur plusieurs pages de l'échantillon</v>
      </c>
      <c r="AB11" s="109">
        <v>3</v>
      </c>
      <c r="AC11" s="172">
        <v>2</v>
      </c>
      <c r="AD11" s="109">
        <v>1</v>
      </c>
      <c r="AE11" s="109">
        <v>1</v>
      </c>
    </row>
    <row r="12" ht="13.800000000000001">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111"/>
      <c r="AA12" s="108" t="str">
        <f>Paramètres!D4</f>
        <v xml:space="preserve">Plusieurs fois sur cette page uniquement</v>
      </c>
      <c r="AB12" s="109">
        <v>4</v>
      </c>
      <c r="AC12" s="109">
        <v>3</v>
      </c>
      <c r="AD12" s="172">
        <v>2</v>
      </c>
      <c r="AE12" s="109">
        <v>1</v>
      </c>
    </row>
    <row r="13" ht="20.25" customHeight="1">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112"/>
      <c r="AA13" s="108" t="str">
        <f>Paramètres!D5</f>
        <v xml:space="preserve">Une seule fois dans la page</v>
      </c>
      <c r="AB13" s="109">
        <v>4</v>
      </c>
      <c r="AC13" s="109">
        <v>4</v>
      </c>
      <c r="AD13" s="109">
        <v>3</v>
      </c>
      <c r="AE13" s="109">
        <v>1</v>
      </c>
    </row>
    <row r="14" ht="13.800000000000001">
      <c r="A14" s="105"/>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73"/>
      <c r="AA14" s="174"/>
      <c r="AB14" s="175" t="str">
        <f>Paramètres!A5</f>
        <v>Mineure</v>
      </c>
      <c r="AC14" s="175" t="str">
        <f>Paramètres!A4</f>
        <v>Moyenne</v>
      </c>
      <c r="AD14" s="175" t="str">
        <f>Paramètres!A3</f>
        <v>Majeure</v>
      </c>
      <c r="AE14" s="175" t="str">
        <f>Paramètres!A2</f>
        <v>Bloquante</v>
      </c>
    </row>
    <row r="15" ht="13.800000000000001">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120"/>
      <c r="AA15" s="121"/>
      <c r="AB15" s="122" t="s">
        <v>66</v>
      </c>
      <c r="AC15" s="123"/>
      <c r="AD15" s="123"/>
      <c r="AE15" s="124"/>
    </row>
    <row r="16" ht="13.800000000000001">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row>
    <row r="17" ht="13.800000000000001">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row>
    <row r="18" ht="13.80000000000000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row>
    <row r="19" ht="13.80000000000000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row>
    <row r="20" ht="13.800000000000001">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row>
    <row r="21" ht="13.800000000000001">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row>
    <row r="22" ht="13.800000000000001">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row>
    <row r="23" ht="13.800000000000001">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row>
    <row r="24" ht="13.800000000000001">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row>
    <row r="25" ht="13.800000000000001">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row>
    <row r="26" ht="13.800000000000001">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row>
    <row r="27" ht="13.800000000000001">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row>
    <row r="28" ht="13.800000000000001">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row>
    <row r="29" ht="13.800000000000001">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row>
    <row r="30" ht="13.800000000000001">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row>
    <row r="31" ht="13.800000000000001">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row>
    <row r="32" ht="13.800000000000001">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row>
    <row r="33" ht="13.800000000000001">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row>
    <row r="34" ht="13.800000000000001">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row>
    <row r="35" ht="13.800000000000001">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row>
    <row r="36" ht="13.800000000000001">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row>
    <row r="37" ht="13.800000000000001">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row>
    <row r="38" ht="13.800000000000001">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row>
    <row r="39" ht="13.800000000000001">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row>
    <row r="40" ht="13.800000000000001">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row>
    <row r="41" ht="13.80000000000000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row>
    <row r="42" ht="13.80000000000000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row>
    <row r="43" ht="13.800000000000001">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row>
    <row r="44" ht="13.800000000000001">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row>
    <row r="45" ht="13.800000000000001">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row>
    <row r="46" ht="13.800000000000001">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row>
    <row r="47" ht="13.800000000000001">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row>
    <row r="48" ht="13.800000000000001">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row>
    <row r="49" ht="13.800000000000001">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row>
    <row r="50" ht="13.800000000000001">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row>
    <row r="51" ht="13.800000000000001">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row>
    <row r="52" ht="13.800000000000001">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row>
    <row r="53" ht="13.800000000000001">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row>
    <row r="54" ht="13.80000000000000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row>
    <row r="55" ht="13.800000000000001">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row>
    <row r="56" ht="13.800000000000001">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row>
    <row r="57" ht="13.800000000000001">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row>
    <row r="58" ht="13.800000000000001">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row>
    <row r="59" ht="13.800000000000001">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row>
    <row r="60" ht="13.800000000000001">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row>
    <row r="61" ht="13.800000000000001">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row>
    <row r="62" ht="13.800000000000001">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row>
    <row r="63" ht="13.800000000000001">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row>
    <row r="64" ht="13.800000000000001">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row>
    <row r="65" ht="13.800000000000001">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row>
    <row r="66" ht="13.800000000000001">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row>
    <row r="67" ht="13.800000000000001">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row>
    <row r="68" ht="13.800000000000001">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row>
    <row r="69" ht="13.800000000000001">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row>
    <row r="70" ht="13.800000000000001">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row>
    <row r="71" ht="13.800000000000001">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row>
    <row r="72" ht="13.800000000000001">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row>
    <row r="73" ht="13.800000000000001">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row>
    <row r="74" ht="13.80000000000000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row>
    <row r="75" ht="13.80000000000000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row>
    <row r="76" ht="13.80000000000000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row>
    <row r="77" ht="13.800000000000001">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row>
    <row r="78" ht="13.800000000000001">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row>
    <row r="79" ht="13.800000000000001">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row>
    <row r="80" ht="13.800000000000001">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row>
    <row r="81" ht="13.800000000000001">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row>
    <row r="82" ht="13.800000000000001">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row>
    <row r="83" ht="13.800000000000001">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row>
    <row r="84" ht="13.800000000000001">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row>
    <row r="85" ht="13.800000000000001">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row>
    <row r="86" ht="13.800000000000001">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row>
    <row r="87" ht="13.800000000000001">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row>
    <row r="88" ht="13.800000000000001">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row>
    <row r="89" ht="13.800000000000001">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row>
    <row r="90" ht="13.800000000000001">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row>
    <row r="91" ht="13.800000000000001">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row>
    <row r="92" ht="13.800000000000001">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row>
    <row r="93" ht="13.800000000000001">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row>
    <row r="94" ht="13.800000000000001">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row>
    <row r="95" ht="13.800000000000001">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row>
    <row r="96" ht="13.800000000000001">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row>
    <row r="97" ht="13.800000000000001">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row>
    <row r="98" ht="13.800000000000001">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row>
    <row r="99" ht="13.800000000000001">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row>
    <row r="100" ht="13.800000000000001">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row>
    <row r="101" ht="13.800000000000001">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row>
    <row r="102" ht="13.800000000000001">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row>
    <row r="103" ht="13.800000000000001">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row>
    <row r="104" ht="13.800000000000001">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row>
    <row r="105" ht="13.80000000000000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row>
    <row r="106" ht="13.80000000000000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row>
    <row r="107" ht="13.800000000000001">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row>
    <row r="108" ht="13.800000000000001">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row>
    <row r="109" ht="13.800000000000001">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row>
    <row r="110" ht="13.800000000000001">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row>
    <row r="111" ht="13.800000000000001">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row>
    <row r="112" ht="13.800000000000001">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row>
    <row r="113" ht="13.800000000000001">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row>
    <row r="114" ht="13.800000000000001">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row>
    <row r="115" ht="13.800000000000001">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row>
    <row r="116" ht="13.800000000000001">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row>
    <row r="117" ht="13.800000000000001">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row>
    <row r="118" ht="13.800000000000001">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row>
    <row r="119" ht="13.800000000000001">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row>
    <row r="120" ht="13.800000000000001">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row>
    <row r="121" ht="13.800000000000001">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row>
    <row r="122" ht="13.800000000000001">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row>
    <row r="123" ht="13.800000000000001">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row>
    <row r="124" ht="13.800000000000001">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row>
    <row r="125" ht="13.800000000000001">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row>
    <row r="126" ht="13.800000000000001">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row>
    <row r="127" ht="13.800000000000001">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row>
    <row r="128" ht="13.800000000000001">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row>
    <row r="129" ht="13.800000000000001">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row>
    <row r="130" ht="13.800000000000001">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row>
    <row r="131" ht="13.800000000000001">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row>
    <row r="132" ht="13.800000000000001">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row>
    <row r="133" ht="13.800000000000001">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row>
    <row r="134" ht="13.800000000000001">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row>
    <row r="135" ht="13.800000000000001">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row>
    <row r="136" ht="13.800000000000001">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row>
    <row r="137" ht="13.800000000000001">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row>
    <row r="138" ht="13.800000000000001">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row>
    <row r="139" ht="13.800000000000001">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row>
    <row r="140" ht="13.800000000000001">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row>
    <row r="141" ht="13.800000000000001">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row>
    <row r="142" ht="13.800000000000001">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row>
    <row r="143" ht="13.800000000000001">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row>
    <row r="144" ht="13.800000000000001">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row>
    <row r="145" ht="13.800000000000001">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row>
    <row r="146" ht="13.800000000000001">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c r="AA146" s="20"/>
      <c r="AB146" s="20"/>
      <c r="AC146" s="20"/>
      <c r="AD146" s="20"/>
      <c r="AE146" s="20"/>
    </row>
    <row r="147" ht="13.800000000000001">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c r="AB147" s="20"/>
      <c r="AC147" s="20"/>
      <c r="AD147" s="20"/>
      <c r="AE147" s="20"/>
    </row>
    <row r="148" ht="13.800000000000001">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row>
    <row r="149" ht="13.800000000000001">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row>
    <row r="150" ht="13.800000000000001">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row>
    <row r="151" ht="13.800000000000001">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row>
    <row r="152" ht="13.800000000000001">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row>
    <row r="153" ht="13.800000000000001">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row>
    <row r="154" ht="13.800000000000001">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row>
    <row r="155" ht="13.800000000000001">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row>
    <row r="156" ht="13.800000000000001">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c r="AA156" s="20"/>
      <c r="AB156" s="20"/>
      <c r="AC156" s="20"/>
      <c r="AD156" s="20"/>
      <c r="AE156" s="20"/>
    </row>
    <row r="157" ht="13.800000000000001">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c r="AA157" s="20"/>
      <c r="AB157" s="20"/>
      <c r="AC157" s="20"/>
      <c r="AD157" s="20"/>
      <c r="AE157" s="20"/>
    </row>
    <row r="158" ht="13.800000000000001">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c r="AA158" s="20"/>
      <c r="AB158" s="20"/>
      <c r="AC158" s="20"/>
      <c r="AD158" s="20"/>
      <c r="AE158" s="20"/>
    </row>
    <row r="159" ht="13.800000000000001">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c r="AA159" s="20"/>
      <c r="AB159" s="20"/>
      <c r="AC159" s="20"/>
      <c r="AD159" s="20"/>
      <c r="AE159" s="20"/>
    </row>
    <row r="160" ht="13.800000000000001">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row>
    <row r="161" ht="13.800000000000001">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row>
    <row r="162" ht="13.800000000000001">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row>
    <row r="163" ht="13.800000000000001">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row>
    <row r="164" ht="13.800000000000001">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row>
    <row r="165" ht="13.800000000000001">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row>
    <row r="166" ht="13.800000000000001">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row>
    <row r="167" ht="13.800000000000001">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row>
    <row r="168" ht="13.800000000000001">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row>
    <row r="169" ht="13.800000000000001">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row>
    <row r="170" ht="13.800000000000001">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row>
    <row r="171" ht="13.800000000000001">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row>
    <row r="172" ht="13.800000000000001">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row>
    <row r="173" ht="13.800000000000001">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row>
    <row r="174" ht="13.800000000000001">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row>
    <row r="175" ht="13.800000000000001">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row>
    <row r="176" ht="13.800000000000001">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row>
    <row r="177" ht="13.800000000000001">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row>
    <row r="178" ht="13.800000000000001">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row>
    <row r="179" ht="13.800000000000001">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row>
    <row r="180" ht="13.800000000000001">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row>
    <row r="181" ht="13.800000000000001">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row>
    <row r="182" ht="13.800000000000001">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row>
    <row r="183" ht="13.800000000000001">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row>
    <row r="184" ht="13.800000000000001">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row>
    <row r="185" ht="13.800000000000001">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row>
    <row r="186" ht="13.800000000000001">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row>
    <row r="187" ht="13.800000000000001">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row>
    <row r="188" ht="13.800000000000001">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row>
    <row r="189" ht="13.800000000000001">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row>
    <row r="190" ht="13.800000000000001">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row>
    <row r="191" ht="13.800000000000001">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row>
    <row r="192" ht="13.800000000000001">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row>
    <row r="193" ht="13.800000000000001">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row>
    <row r="194" ht="13.800000000000001">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row>
    <row r="195" ht="13.800000000000001">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row>
    <row r="196" ht="13.800000000000001">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row>
    <row r="197" ht="13.800000000000001">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row>
    <row r="198" ht="13.800000000000001">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c r="AA198" s="20"/>
      <c r="AB198" s="20"/>
      <c r="AC198" s="20"/>
      <c r="AD198" s="20"/>
      <c r="AE198" s="20"/>
    </row>
    <row r="199" ht="13.800000000000001">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c r="AA199" s="20"/>
      <c r="AB199" s="20"/>
      <c r="AC199" s="20"/>
      <c r="AD199" s="20"/>
      <c r="AE199" s="20"/>
    </row>
    <row r="200" ht="13.800000000000001">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c r="AA200" s="20"/>
      <c r="AB200" s="20"/>
      <c r="AC200" s="20"/>
      <c r="AD200" s="20"/>
      <c r="AE200" s="20"/>
    </row>
    <row r="201" ht="13.800000000000001">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c r="AA201" s="20"/>
      <c r="AB201" s="20"/>
      <c r="AC201" s="20"/>
      <c r="AD201" s="20"/>
      <c r="AE201" s="20"/>
    </row>
    <row r="202" ht="13.800000000000001">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c r="AA202" s="20"/>
      <c r="AB202" s="20"/>
      <c r="AC202" s="20"/>
      <c r="AD202" s="20"/>
      <c r="AE202" s="20"/>
    </row>
    <row r="203" ht="13.800000000000001">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c r="AA203" s="20"/>
      <c r="AB203" s="20"/>
      <c r="AC203" s="20"/>
      <c r="AD203" s="20"/>
      <c r="AE203" s="20"/>
    </row>
    <row r="204" ht="13.800000000000001">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c r="AA204" s="20"/>
      <c r="AB204" s="20"/>
      <c r="AC204" s="20"/>
      <c r="AD204" s="20"/>
      <c r="AE204" s="20"/>
    </row>
    <row r="205" ht="13.800000000000001">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c r="AA205" s="20"/>
      <c r="AB205" s="20"/>
      <c r="AC205" s="20"/>
      <c r="AD205" s="20"/>
      <c r="AE205" s="20"/>
    </row>
    <row r="206" ht="13.800000000000001">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c r="AA206" s="20"/>
      <c r="AB206" s="20"/>
      <c r="AC206" s="20"/>
      <c r="AD206" s="20"/>
      <c r="AE206" s="20"/>
    </row>
    <row r="207" ht="13.800000000000001">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c r="AA207" s="20"/>
      <c r="AB207" s="20"/>
      <c r="AC207" s="20"/>
      <c r="AD207" s="20"/>
      <c r="AE207" s="20"/>
    </row>
    <row r="208" ht="13.800000000000001">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c r="AA208" s="20"/>
      <c r="AB208" s="20"/>
      <c r="AC208" s="20"/>
      <c r="AD208" s="20"/>
      <c r="AE208" s="20"/>
    </row>
    <row r="209" ht="13.800000000000001">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c r="AA209" s="20"/>
      <c r="AB209" s="20"/>
      <c r="AC209" s="20"/>
      <c r="AD209" s="20"/>
      <c r="AE209" s="20"/>
    </row>
    <row r="210" ht="13.800000000000001">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c r="AA210" s="20"/>
      <c r="AB210" s="20"/>
      <c r="AC210" s="20"/>
      <c r="AD210" s="20"/>
      <c r="AE210" s="20"/>
    </row>
    <row r="211" ht="13.800000000000001">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c r="AA211" s="20"/>
      <c r="AB211" s="20"/>
      <c r="AC211" s="20"/>
      <c r="AD211" s="20"/>
      <c r="AE211" s="20"/>
    </row>
    <row r="212" ht="13.800000000000001">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c r="AA212" s="20"/>
      <c r="AB212" s="20"/>
      <c r="AC212" s="20"/>
      <c r="AD212" s="20"/>
      <c r="AE212" s="20"/>
    </row>
    <row r="213" ht="13.800000000000001">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c r="AA213" s="20"/>
      <c r="AB213" s="20"/>
      <c r="AC213" s="20"/>
      <c r="AD213" s="20"/>
      <c r="AE213" s="20"/>
    </row>
    <row r="214" ht="13.800000000000001">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c r="AA214" s="20"/>
      <c r="AB214" s="20"/>
      <c r="AC214" s="20"/>
      <c r="AD214" s="20"/>
      <c r="AE214" s="20"/>
    </row>
    <row r="215" ht="13.800000000000001">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c r="AA215" s="20"/>
      <c r="AB215" s="20"/>
      <c r="AC215" s="20"/>
      <c r="AD215" s="20"/>
      <c r="AE215" s="20"/>
    </row>
    <row r="216" ht="13.800000000000001">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c r="AA216" s="20"/>
      <c r="AB216" s="20"/>
      <c r="AC216" s="20"/>
      <c r="AD216" s="20"/>
      <c r="AE216" s="20"/>
    </row>
    <row r="217" ht="13.800000000000001">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c r="AA217" s="20"/>
      <c r="AB217" s="20"/>
      <c r="AC217" s="20"/>
      <c r="AD217" s="20"/>
      <c r="AE217" s="20"/>
    </row>
    <row r="218" ht="13.800000000000001">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c r="AA218" s="20"/>
      <c r="AB218" s="20"/>
      <c r="AC218" s="20"/>
      <c r="AD218" s="20"/>
      <c r="AE218" s="20"/>
    </row>
    <row r="219" ht="13.800000000000001">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row>
    <row r="220" ht="13.800000000000001">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row>
    <row r="221" ht="13.800000000000001">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row>
    <row r="222" ht="13.800000000000001">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row>
    <row r="223" ht="13.800000000000001">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c r="AA223" s="20"/>
      <c r="AB223" s="20"/>
      <c r="AC223" s="20"/>
      <c r="AD223" s="20"/>
      <c r="AE223" s="20"/>
    </row>
    <row r="224" ht="13.800000000000001">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c r="AA224" s="20"/>
      <c r="AB224" s="20"/>
      <c r="AC224" s="20"/>
      <c r="AD224" s="20"/>
      <c r="AE224" s="20"/>
    </row>
    <row r="225" ht="13.800000000000001">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c r="AA225" s="20"/>
      <c r="AB225" s="20"/>
      <c r="AC225" s="20"/>
      <c r="AD225" s="20"/>
      <c r="AE225" s="20"/>
    </row>
    <row r="226" ht="13.800000000000001">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c r="AA226" s="20"/>
      <c r="AB226" s="20"/>
      <c r="AC226" s="20"/>
      <c r="AD226" s="20"/>
      <c r="AE226" s="20"/>
    </row>
    <row r="227" ht="13.800000000000001">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c r="AA227" s="20"/>
      <c r="AB227" s="20"/>
      <c r="AC227" s="20"/>
      <c r="AD227" s="20"/>
      <c r="AE227" s="20"/>
    </row>
    <row r="228" ht="13.800000000000001">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c r="AA228" s="20"/>
      <c r="AB228" s="20"/>
      <c r="AC228" s="20"/>
      <c r="AD228" s="20"/>
      <c r="AE228" s="20"/>
    </row>
    <row r="229" ht="13.800000000000001">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c r="AA229" s="20"/>
      <c r="AB229" s="20"/>
      <c r="AC229" s="20"/>
      <c r="AD229" s="20"/>
      <c r="AE229" s="20"/>
    </row>
    <row r="230" ht="13.800000000000001">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c r="AA230" s="20"/>
      <c r="AB230" s="20"/>
      <c r="AC230" s="20"/>
      <c r="AD230" s="20"/>
      <c r="AE230" s="20"/>
    </row>
    <row r="231" ht="13.800000000000001">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c r="AA231" s="20"/>
      <c r="AB231" s="20"/>
      <c r="AC231" s="20"/>
      <c r="AD231" s="20"/>
      <c r="AE231" s="20"/>
    </row>
    <row r="232" ht="13.800000000000001">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c r="AA232" s="20"/>
      <c r="AB232" s="20"/>
      <c r="AC232" s="20"/>
      <c r="AD232" s="20"/>
      <c r="AE232" s="20"/>
    </row>
    <row r="233" ht="13.800000000000001">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c r="AA233" s="20"/>
      <c r="AB233" s="20"/>
      <c r="AC233" s="20"/>
      <c r="AD233" s="20"/>
      <c r="AE233" s="20"/>
    </row>
    <row r="234" ht="13.800000000000001">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c r="AA234" s="20"/>
      <c r="AB234" s="20"/>
      <c r="AC234" s="20"/>
      <c r="AD234" s="20"/>
      <c r="AE234" s="20"/>
    </row>
    <row r="235" ht="13.800000000000001">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c r="AA235" s="20"/>
      <c r="AB235" s="20"/>
      <c r="AC235" s="20"/>
      <c r="AD235" s="20"/>
      <c r="AE235" s="20"/>
    </row>
    <row r="236" ht="13.800000000000001">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c r="AA236" s="20"/>
      <c r="AB236" s="20"/>
      <c r="AC236" s="20"/>
      <c r="AD236" s="20"/>
      <c r="AE236" s="20"/>
    </row>
    <row r="237" ht="13.800000000000001">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c r="AA237" s="20"/>
      <c r="AB237" s="20"/>
      <c r="AC237" s="20"/>
      <c r="AD237" s="20"/>
      <c r="AE237" s="20"/>
    </row>
    <row r="238" ht="13.800000000000001">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c r="AA238" s="20"/>
      <c r="AB238" s="20"/>
      <c r="AC238" s="20"/>
      <c r="AD238" s="20"/>
      <c r="AE238" s="20"/>
    </row>
    <row r="239" ht="13.800000000000001">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c r="AA239" s="20"/>
      <c r="AB239" s="20"/>
      <c r="AC239" s="20"/>
      <c r="AD239" s="20"/>
      <c r="AE239" s="20"/>
    </row>
    <row r="240" ht="13.800000000000001">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c r="AA240" s="20"/>
      <c r="AB240" s="20"/>
      <c r="AC240" s="20"/>
      <c r="AD240" s="20"/>
      <c r="AE240" s="20"/>
    </row>
    <row r="241" ht="13.800000000000001">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c r="AA241" s="20"/>
      <c r="AB241" s="20"/>
      <c r="AC241" s="20"/>
      <c r="AD241" s="20"/>
      <c r="AE241" s="20"/>
    </row>
    <row r="242" ht="13.800000000000001">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c r="AA242" s="20"/>
      <c r="AB242" s="20"/>
      <c r="AC242" s="20"/>
      <c r="AD242" s="20"/>
      <c r="AE242" s="20"/>
    </row>
    <row r="243" ht="13.800000000000001">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c r="AA243" s="20"/>
      <c r="AB243" s="20"/>
      <c r="AC243" s="20"/>
      <c r="AD243" s="20"/>
      <c r="AE243" s="20"/>
    </row>
    <row r="244" ht="13.800000000000001">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c r="AA244" s="20"/>
      <c r="AB244" s="20"/>
      <c r="AC244" s="20"/>
      <c r="AD244" s="20"/>
      <c r="AE244" s="20"/>
    </row>
    <row r="245" ht="13.800000000000001">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c r="AA245" s="20"/>
      <c r="AB245" s="20"/>
      <c r="AC245" s="20"/>
      <c r="AD245" s="20"/>
      <c r="AE245" s="20"/>
    </row>
    <row r="246" ht="13.800000000000001">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c r="AA246" s="20"/>
      <c r="AB246" s="20"/>
      <c r="AC246" s="20"/>
      <c r="AD246" s="20"/>
      <c r="AE246" s="20"/>
    </row>
    <row r="247" ht="13.800000000000001">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c r="AA247" s="20"/>
      <c r="AB247" s="20"/>
      <c r="AC247" s="20"/>
      <c r="AD247" s="20"/>
      <c r="AE247" s="20"/>
    </row>
    <row r="248" ht="13.800000000000001">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c r="AA248" s="20"/>
      <c r="AB248" s="20"/>
      <c r="AC248" s="20"/>
      <c r="AD248" s="20"/>
      <c r="AE248" s="20"/>
    </row>
    <row r="249" ht="13.800000000000001">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c r="AA249" s="20"/>
      <c r="AB249" s="20"/>
      <c r="AC249" s="20"/>
      <c r="AD249" s="20"/>
      <c r="AE249" s="20"/>
    </row>
    <row r="250" ht="13.800000000000001">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c r="AA250" s="20"/>
      <c r="AB250" s="20"/>
      <c r="AC250" s="20"/>
      <c r="AD250" s="20"/>
      <c r="AE250" s="20"/>
    </row>
    <row r="251" ht="13.800000000000001">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c r="AA251" s="20"/>
      <c r="AB251" s="20"/>
      <c r="AC251" s="20"/>
      <c r="AD251" s="20"/>
      <c r="AE251" s="20"/>
    </row>
    <row r="252" ht="13.800000000000001">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c r="AA252" s="20"/>
      <c r="AB252" s="20"/>
      <c r="AC252" s="20"/>
      <c r="AD252" s="20"/>
      <c r="AE252" s="20"/>
    </row>
    <row r="253" ht="13.800000000000001">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c r="AA253" s="20"/>
      <c r="AB253" s="20"/>
      <c r="AC253" s="20"/>
      <c r="AD253" s="20"/>
      <c r="AE253" s="20"/>
    </row>
    <row r="254" ht="13.800000000000001">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c r="AA254" s="20"/>
      <c r="AB254" s="20"/>
      <c r="AC254" s="20"/>
      <c r="AD254" s="20"/>
      <c r="AE254" s="20"/>
    </row>
    <row r="255" ht="13.800000000000001">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c r="AA255" s="20"/>
      <c r="AB255" s="20"/>
      <c r="AC255" s="20"/>
      <c r="AD255" s="20"/>
      <c r="AE255" s="20"/>
    </row>
    <row r="256" ht="13.800000000000001">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c r="AA256" s="20"/>
      <c r="AB256" s="20"/>
      <c r="AC256" s="20"/>
      <c r="AD256" s="20"/>
      <c r="AE256" s="20"/>
    </row>
    <row r="257" ht="13.800000000000001">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row>
    <row r="258" ht="13.800000000000001">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c r="AA258" s="20"/>
      <c r="AB258" s="20"/>
      <c r="AC258" s="20"/>
      <c r="AD258" s="20"/>
      <c r="AE258" s="20"/>
    </row>
    <row r="259" ht="13.800000000000001">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c r="AA259" s="20"/>
      <c r="AB259" s="20"/>
      <c r="AC259" s="20"/>
      <c r="AD259" s="20"/>
      <c r="AE259" s="20"/>
    </row>
    <row r="260" ht="13.800000000000001">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c r="AA260" s="20"/>
      <c r="AB260" s="20"/>
      <c r="AC260" s="20"/>
      <c r="AD260" s="20"/>
      <c r="AE260" s="20"/>
    </row>
    <row r="261" ht="13.800000000000001">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c r="AA261" s="20"/>
      <c r="AB261" s="20"/>
      <c r="AC261" s="20"/>
      <c r="AD261" s="20"/>
      <c r="AE261" s="20"/>
    </row>
    <row r="262" ht="13.800000000000001">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c r="AA262" s="20"/>
      <c r="AB262" s="20"/>
      <c r="AC262" s="20"/>
      <c r="AD262" s="20"/>
      <c r="AE262" s="20"/>
    </row>
    <row r="263" ht="13.800000000000001">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c r="AA263" s="20"/>
      <c r="AB263" s="20"/>
      <c r="AC263" s="20"/>
      <c r="AD263" s="20"/>
      <c r="AE263" s="20"/>
    </row>
    <row r="264" ht="13.800000000000001">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c r="AA264" s="20"/>
      <c r="AB264" s="20"/>
      <c r="AC264" s="20"/>
      <c r="AD264" s="20"/>
      <c r="AE264" s="20"/>
    </row>
    <row r="265" ht="13.800000000000001">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c r="AA265" s="20"/>
      <c r="AB265" s="20"/>
      <c r="AC265" s="20"/>
      <c r="AD265" s="20"/>
      <c r="AE265" s="20"/>
    </row>
    <row r="266" ht="13.800000000000001">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c r="AA266" s="20"/>
      <c r="AB266" s="20"/>
      <c r="AC266" s="20"/>
      <c r="AD266" s="20"/>
      <c r="AE266" s="20"/>
    </row>
    <row r="267" ht="13.800000000000001">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c r="AA267" s="20"/>
      <c r="AB267" s="20"/>
      <c r="AC267" s="20"/>
      <c r="AD267" s="20"/>
      <c r="AE267" s="20"/>
    </row>
    <row r="268" ht="13.800000000000001">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c r="AA268" s="20"/>
      <c r="AB268" s="20"/>
      <c r="AC268" s="20"/>
      <c r="AD268" s="20"/>
      <c r="AE268" s="20"/>
    </row>
    <row r="269" ht="13.800000000000001">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c r="AA269" s="20"/>
      <c r="AB269" s="20"/>
      <c r="AC269" s="20"/>
      <c r="AD269" s="20"/>
      <c r="AE269" s="20"/>
    </row>
    <row r="270" ht="13.800000000000001">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c r="AA270" s="20"/>
      <c r="AB270" s="20"/>
      <c r="AC270" s="20"/>
      <c r="AD270" s="20"/>
      <c r="AE270" s="20"/>
    </row>
    <row r="271" ht="13.800000000000001">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c r="AA271" s="20"/>
      <c r="AB271" s="20"/>
      <c r="AC271" s="20"/>
      <c r="AD271" s="20"/>
      <c r="AE271" s="20"/>
    </row>
    <row r="272" ht="13.800000000000001">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c r="AA272" s="20"/>
      <c r="AB272" s="20"/>
      <c r="AC272" s="20"/>
      <c r="AD272" s="20"/>
      <c r="AE272" s="20"/>
    </row>
    <row r="273" ht="13.800000000000001">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c r="AA273" s="20"/>
      <c r="AB273" s="20"/>
      <c r="AC273" s="20"/>
      <c r="AD273" s="20"/>
      <c r="AE273" s="20"/>
    </row>
    <row r="274" ht="13.800000000000001">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c r="AA274" s="20"/>
      <c r="AB274" s="20"/>
      <c r="AC274" s="20"/>
      <c r="AD274" s="20"/>
      <c r="AE274" s="20"/>
    </row>
    <row r="275" ht="13.800000000000001">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c r="AA275" s="20"/>
      <c r="AB275" s="20"/>
      <c r="AC275" s="20"/>
      <c r="AD275" s="20"/>
      <c r="AE275" s="20"/>
    </row>
    <row r="276" ht="13.800000000000001">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c r="AA276" s="20"/>
      <c r="AB276" s="20"/>
      <c r="AC276" s="20"/>
      <c r="AD276" s="20"/>
      <c r="AE276" s="20"/>
    </row>
    <row r="277" ht="13.800000000000001">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c r="AA277" s="20"/>
      <c r="AB277" s="20"/>
      <c r="AC277" s="20"/>
      <c r="AD277" s="20"/>
      <c r="AE277" s="20"/>
    </row>
    <row r="278" ht="13.800000000000001">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c r="AA278" s="20"/>
      <c r="AB278" s="20"/>
      <c r="AC278" s="20"/>
      <c r="AD278" s="20"/>
      <c r="AE278" s="20"/>
    </row>
    <row r="279" ht="13.800000000000001">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c r="AA279" s="20"/>
      <c r="AB279" s="20"/>
      <c r="AC279" s="20"/>
      <c r="AD279" s="20"/>
      <c r="AE279" s="20"/>
    </row>
    <row r="280" ht="13.800000000000001">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c r="AA280" s="20"/>
      <c r="AB280" s="20"/>
      <c r="AC280" s="20"/>
      <c r="AD280" s="20"/>
      <c r="AE280" s="20"/>
    </row>
    <row r="281" ht="13.800000000000001">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c r="AA281" s="20"/>
      <c r="AB281" s="20"/>
      <c r="AC281" s="20"/>
      <c r="AD281" s="20"/>
      <c r="AE281" s="20"/>
    </row>
    <row r="282" ht="13.800000000000001">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c r="AA282" s="20"/>
      <c r="AB282" s="20"/>
      <c r="AC282" s="20"/>
      <c r="AD282" s="20"/>
      <c r="AE282" s="20"/>
    </row>
    <row r="283" ht="13.800000000000001">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c r="AA283" s="20"/>
      <c r="AB283" s="20"/>
      <c r="AC283" s="20"/>
      <c r="AD283" s="20"/>
      <c r="AE283" s="20"/>
    </row>
    <row r="284" ht="13.800000000000001">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c r="AA284" s="20"/>
      <c r="AB284" s="20"/>
      <c r="AC284" s="20"/>
      <c r="AD284" s="20"/>
      <c r="AE284" s="20"/>
    </row>
    <row r="285" ht="13.800000000000001">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c r="AA285" s="20"/>
      <c r="AB285" s="20"/>
      <c r="AC285" s="20"/>
      <c r="AD285" s="20"/>
      <c r="AE285" s="20"/>
    </row>
    <row r="286" ht="13.800000000000001">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c r="AA286" s="20"/>
      <c r="AB286" s="20"/>
      <c r="AC286" s="20"/>
      <c r="AD286" s="20"/>
      <c r="AE286" s="20"/>
    </row>
    <row r="287" ht="13.800000000000001">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row>
    <row r="288" ht="13.800000000000001">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row>
    <row r="289" ht="13.800000000000001">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row>
    <row r="290" ht="13.800000000000001">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c r="AA290" s="20"/>
      <c r="AB290" s="20"/>
      <c r="AC290" s="20"/>
      <c r="AD290" s="20"/>
      <c r="AE290" s="20"/>
    </row>
    <row r="291" ht="13.800000000000001">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c r="AA291" s="20"/>
      <c r="AB291" s="20"/>
      <c r="AC291" s="20"/>
      <c r="AD291" s="20"/>
      <c r="AE291" s="20"/>
    </row>
    <row r="292" ht="13.800000000000001">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c r="AA292" s="20"/>
      <c r="AB292" s="20"/>
      <c r="AC292" s="20"/>
      <c r="AD292" s="20"/>
      <c r="AE292" s="20"/>
    </row>
    <row r="293" ht="13.800000000000001">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c r="AA293" s="20"/>
      <c r="AB293" s="20"/>
      <c r="AC293" s="20"/>
      <c r="AD293" s="20"/>
      <c r="AE293" s="20"/>
    </row>
    <row r="294" ht="13.800000000000001">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c r="AA294" s="20"/>
      <c r="AB294" s="20"/>
      <c r="AC294" s="20"/>
      <c r="AD294" s="20"/>
      <c r="AE294" s="20"/>
    </row>
    <row r="295" ht="13.800000000000001">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c r="AA295" s="20"/>
      <c r="AB295" s="20"/>
      <c r="AC295" s="20"/>
      <c r="AD295" s="20"/>
      <c r="AE295" s="20"/>
    </row>
    <row r="296" ht="13.800000000000001">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c r="AA296" s="20"/>
      <c r="AB296" s="20"/>
      <c r="AC296" s="20"/>
      <c r="AD296" s="20"/>
      <c r="AE296" s="20"/>
    </row>
    <row r="297" ht="13.800000000000001">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c r="AA297" s="20"/>
      <c r="AB297" s="20"/>
      <c r="AC297" s="20"/>
      <c r="AD297" s="20"/>
      <c r="AE297" s="20"/>
    </row>
    <row r="298" ht="13.800000000000001">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c r="AA298" s="20"/>
      <c r="AB298" s="20"/>
      <c r="AC298" s="20"/>
      <c r="AD298" s="20"/>
      <c r="AE298" s="20"/>
    </row>
    <row r="299" ht="13.800000000000001">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c r="AA299" s="20"/>
      <c r="AB299" s="20"/>
      <c r="AC299" s="20"/>
      <c r="AD299" s="20"/>
      <c r="AE299" s="20"/>
    </row>
    <row r="300" ht="13.800000000000001">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c r="AA300" s="20"/>
      <c r="AB300" s="20"/>
      <c r="AC300" s="20"/>
      <c r="AD300" s="20"/>
      <c r="AE300" s="20"/>
    </row>
    <row r="301" ht="13.800000000000001">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c r="AA301" s="20"/>
      <c r="AB301" s="20"/>
      <c r="AC301" s="20"/>
      <c r="AD301" s="20"/>
      <c r="AE301" s="20"/>
    </row>
    <row r="302" ht="13.800000000000001">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c r="AA302" s="20"/>
      <c r="AB302" s="20"/>
      <c r="AC302" s="20"/>
      <c r="AD302" s="20"/>
      <c r="AE302" s="20"/>
    </row>
    <row r="303" ht="13.800000000000001">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c r="AA303" s="20"/>
      <c r="AB303" s="20"/>
      <c r="AC303" s="20"/>
      <c r="AD303" s="20"/>
      <c r="AE303" s="20"/>
    </row>
    <row r="304" ht="13.800000000000001">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c r="AA304" s="20"/>
      <c r="AB304" s="20"/>
      <c r="AC304" s="20"/>
      <c r="AD304" s="20"/>
      <c r="AE304" s="20"/>
    </row>
    <row r="305" ht="13.800000000000001">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c r="AA305" s="20"/>
      <c r="AB305" s="20"/>
      <c r="AC305" s="20"/>
      <c r="AD305" s="20"/>
      <c r="AE305" s="20"/>
    </row>
    <row r="306" ht="13.800000000000001">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c r="AA306" s="20"/>
      <c r="AB306" s="20"/>
      <c r="AC306" s="20"/>
      <c r="AD306" s="20"/>
      <c r="AE306" s="20"/>
    </row>
    <row r="307" ht="13.800000000000001">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c r="AA307" s="20"/>
      <c r="AB307" s="20"/>
      <c r="AC307" s="20"/>
      <c r="AD307" s="20"/>
      <c r="AE307" s="20"/>
    </row>
    <row r="308" ht="13.800000000000001">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c r="AA308" s="20"/>
      <c r="AB308" s="20"/>
      <c r="AC308" s="20"/>
      <c r="AD308" s="20"/>
      <c r="AE308" s="20"/>
    </row>
    <row r="309" ht="13.800000000000001">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c r="AA309" s="20"/>
      <c r="AB309" s="20"/>
      <c r="AC309" s="20"/>
      <c r="AD309" s="20"/>
      <c r="AE309" s="20"/>
    </row>
    <row r="310" ht="13.800000000000001">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c r="AA310" s="20"/>
      <c r="AB310" s="20"/>
      <c r="AC310" s="20"/>
      <c r="AD310" s="20"/>
      <c r="AE310" s="20"/>
    </row>
    <row r="311" ht="13.800000000000001">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c r="AA311" s="20"/>
      <c r="AB311" s="20"/>
      <c r="AC311" s="20"/>
      <c r="AD311" s="20"/>
      <c r="AE311" s="20"/>
    </row>
    <row r="312" ht="13.800000000000001">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c r="AA312" s="20"/>
      <c r="AB312" s="20"/>
      <c r="AC312" s="20"/>
      <c r="AD312" s="20"/>
      <c r="AE312" s="20"/>
    </row>
    <row r="313" ht="13.800000000000001">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c r="AA313" s="20"/>
      <c r="AB313" s="20"/>
      <c r="AC313" s="20"/>
      <c r="AD313" s="20"/>
      <c r="AE313" s="20"/>
    </row>
    <row r="314" ht="13.800000000000001">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c r="AA314" s="20"/>
      <c r="AB314" s="20"/>
      <c r="AC314" s="20"/>
      <c r="AD314" s="20"/>
      <c r="AE314" s="20"/>
    </row>
    <row r="315" ht="13.800000000000001">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c r="AA315" s="20"/>
      <c r="AB315" s="20"/>
      <c r="AC315" s="20"/>
      <c r="AD315" s="20"/>
      <c r="AE315" s="20"/>
    </row>
    <row r="316" ht="13.800000000000001">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c r="AA316" s="20"/>
      <c r="AB316" s="20"/>
      <c r="AC316" s="20"/>
      <c r="AD316" s="20"/>
      <c r="AE316" s="20"/>
    </row>
    <row r="317" ht="13.800000000000001">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c r="AA317" s="20"/>
      <c r="AB317" s="20"/>
      <c r="AC317" s="20"/>
      <c r="AD317" s="20"/>
      <c r="AE317" s="20"/>
    </row>
    <row r="318" ht="13.800000000000001">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c r="AA318" s="20"/>
      <c r="AB318" s="20"/>
      <c r="AC318" s="20"/>
      <c r="AD318" s="20"/>
      <c r="AE318" s="20"/>
    </row>
    <row r="319" ht="13.800000000000001">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c r="AA319" s="20"/>
      <c r="AB319" s="20"/>
      <c r="AC319" s="20"/>
      <c r="AD319" s="20"/>
      <c r="AE319" s="20"/>
    </row>
    <row r="320" ht="13.800000000000001">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c r="AA320" s="20"/>
      <c r="AB320" s="20"/>
      <c r="AC320" s="20"/>
      <c r="AD320" s="20"/>
      <c r="AE320" s="20"/>
    </row>
    <row r="321" ht="13.800000000000001">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c r="AA321" s="20"/>
      <c r="AB321" s="20"/>
      <c r="AC321" s="20"/>
      <c r="AD321" s="20"/>
      <c r="AE321" s="20"/>
    </row>
    <row r="322" ht="13.800000000000001">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c r="AA322" s="20"/>
      <c r="AB322" s="20"/>
      <c r="AC322" s="20"/>
      <c r="AD322" s="20"/>
      <c r="AE322" s="20"/>
    </row>
    <row r="323" ht="13.800000000000001">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c r="AA323" s="20"/>
      <c r="AB323" s="20"/>
      <c r="AC323" s="20"/>
      <c r="AD323" s="20"/>
      <c r="AE323" s="20"/>
    </row>
    <row r="324" ht="13.800000000000001">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c r="AA324" s="20"/>
      <c r="AB324" s="20"/>
      <c r="AC324" s="20"/>
      <c r="AD324" s="20"/>
      <c r="AE324" s="20"/>
    </row>
    <row r="325" ht="13.800000000000001">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c r="AA325" s="20"/>
      <c r="AB325" s="20"/>
      <c r="AC325" s="20"/>
      <c r="AD325" s="20"/>
      <c r="AE325" s="20"/>
    </row>
    <row r="326" ht="13.800000000000001">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c r="AA326" s="20"/>
      <c r="AB326" s="20"/>
      <c r="AC326" s="20"/>
      <c r="AD326" s="20"/>
      <c r="AE326" s="20"/>
    </row>
    <row r="327" ht="13.800000000000001">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c r="AA327" s="20"/>
      <c r="AB327" s="20"/>
      <c r="AC327" s="20"/>
      <c r="AD327" s="20"/>
      <c r="AE327" s="20"/>
    </row>
    <row r="328" ht="13.800000000000001">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c r="AA328" s="20"/>
      <c r="AB328" s="20"/>
      <c r="AC328" s="20"/>
      <c r="AD328" s="20"/>
      <c r="AE328" s="20"/>
    </row>
    <row r="329" ht="13.800000000000001">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c r="AA329" s="20"/>
      <c r="AB329" s="20"/>
      <c r="AC329" s="20"/>
      <c r="AD329" s="20"/>
      <c r="AE329" s="20"/>
    </row>
    <row r="330" ht="13.800000000000001">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c r="AA330" s="20"/>
      <c r="AB330" s="20"/>
      <c r="AC330" s="20"/>
      <c r="AD330" s="20"/>
      <c r="AE330" s="20"/>
    </row>
    <row r="331" ht="13.800000000000001">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c r="AA331" s="20"/>
      <c r="AB331" s="20"/>
      <c r="AC331" s="20"/>
      <c r="AD331" s="20"/>
      <c r="AE331" s="20"/>
    </row>
    <row r="332" ht="13.800000000000001">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c r="AA332" s="20"/>
      <c r="AB332" s="20"/>
      <c r="AC332" s="20"/>
      <c r="AD332" s="20"/>
      <c r="AE332" s="20"/>
    </row>
    <row r="333" ht="13.800000000000001">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c r="AA333" s="20"/>
      <c r="AB333" s="20"/>
      <c r="AC333" s="20"/>
      <c r="AD333" s="20"/>
      <c r="AE333" s="20"/>
    </row>
    <row r="334" ht="13.800000000000001">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row>
    <row r="335" ht="13.800000000000001">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row>
    <row r="336" ht="13.800000000000001">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c r="AA336" s="20"/>
      <c r="AB336" s="20"/>
      <c r="AC336" s="20"/>
      <c r="AD336" s="20"/>
      <c r="AE336" s="20"/>
    </row>
    <row r="337" ht="13.800000000000001">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c r="AA337" s="20"/>
      <c r="AB337" s="20"/>
      <c r="AC337" s="20"/>
      <c r="AD337" s="20"/>
      <c r="AE337" s="20"/>
    </row>
    <row r="338" ht="13.800000000000001">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c r="AA338" s="20"/>
      <c r="AB338" s="20"/>
      <c r="AC338" s="20"/>
      <c r="AD338" s="20"/>
      <c r="AE338" s="20"/>
    </row>
    <row r="339" ht="13.800000000000001">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c r="AA339" s="20"/>
      <c r="AB339" s="20"/>
      <c r="AC339" s="20"/>
      <c r="AD339" s="20"/>
      <c r="AE339" s="20"/>
    </row>
    <row r="340" ht="13.800000000000001">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c r="AA340" s="20"/>
      <c r="AB340" s="20"/>
      <c r="AC340" s="20"/>
      <c r="AD340" s="20"/>
      <c r="AE340" s="20"/>
    </row>
    <row r="341" ht="13.800000000000001">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c r="AA341" s="20"/>
      <c r="AB341" s="20"/>
      <c r="AC341" s="20"/>
      <c r="AD341" s="20"/>
      <c r="AE341" s="20"/>
    </row>
    <row r="342" ht="13.800000000000001">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c r="AA342" s="20"/>
      <c r="AB342" s="20"/>
      <c r="AC342" s="20"/>
      <c r="AD342" s="20"/>
      <c r="AE342" s="20"/>
    </row>
    <row r="343" ht="13.800000000000001">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c r="AA343" s="20"/>
      <c r="AB343" s="20"/>
      <c r="AC343" s="20"/>
      <c r="AD343" s="20"/>
      <c r="AE343" s="20"/>
    </row>
    <row r="344" ht="13.800000000000001">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c r="AA344" s="20"/>
      <c r="AB344" s="20"/>
      <c r="AC344" s="20"/>
      <c r="AD344" s="20"/>
      <c r="AE344" s="20"/>
    </row>
    <row r="345" ht="13.800000000000001">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c r="AA345" s="20"/>
      <c r="AB345" s="20"/>
      <c r="AC345" s="20"/>
      <c r="AD345" s="20"/>
      <c r="AE345" s="20"/>
    </row>
    <row r="346" ht="13.800000000000001">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c r="AA346" s="20"/>
      <c r="AB346" s="20"/>
      <c r="AC346" s="20"/>
      <c r="AD346" s="20"/>
      <c r="AE346" s="20"/>
    </row>
    <row r="347" ht="13.800000000000001">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c r="AA347" s="20"/>
      <c r="AB347" s="20"/>
      <c r="AC347" s="20"/>
      <c r="AD347" s="20"/>
      <c r="AE347" s="20"/>
    </row>
    <row r="348" ht="13.800000000000001">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c r="AA348" s="20"/>
      <c r="AB348" s="20"/>
      <c r="AC348" s="20"/>
      <c r="AD348" s="20"/>
      <c r="AE348" s="20"/>
    </row>
    <row r="349" ht="13.800000000000001">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c r="AA349" s="20"/>
      <c r="AB349" s="20"/>
      <c r="AC349" s="20"/>
      <c r="AD349" s="20"/>
      <c r="AE349" s="20"/>
    </row>
    <row r="350" ht="13.800000000000001">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c r="AA350" s="20"/>
      <c r="AB350" s="20"/>
      <c r="AC350" s="20"/>
      <c r="AD350" s="20"/>
      <c r="AE350" s="20"/>
    </row>
    <row r="351" ht="13.800000000000001">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c r="AA351" s="20"/>
      <c r="AB351" s="20"/>
      <c r="AC351" s="20"/>
      <c r="AD351" s="20"/>
      <c r="AE351" s="20"/>
    </row>
    <row r="352" ht="13.800000000000001">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c r="AA352" s="20"/>
      <c r="AB352" s="20"/>
      <c r="AC352" s="20"/>
      <c r="AD352" s="20"/>
      <c r="AE352" s="20"/>
    </row>
    <row r="353" ht="13.800000000000001">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c r="AA353" s="20"/>
      <c r="AB353" s="20"/>
      <c r="AC353" s="20"/>
      <c r="AD353" s="20"/>
      <c r="AE353" s="20"/>
    </row>
    <row r="354" ht="13.800000000000001">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c r="AA354" s="20"/>
      <c r="AB354" s="20"/>
      <c r="AC354" s="20"/>
      <c r="AD354" s="20"/>
      <c r="AE354" s="20"/>
    </row>
    <row r="355" ht="13.800000000000001">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c r="AA355" s="20"/>
      <c r="AB355" s="20"/>
      <c r="AC355" s="20"/>
      <c r="AD355" s="20"/>
      <c r="AE355" s="20"/>
    </row>
    <row r="356" ht="13.800000000000001">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c r="AA356" s="20"/>
      <c r="AB356" s="20"/>
      <c r="AC356" s="20"/>
      <c r="AD356" s="20"/>
      <c r="AE356" s="20"/>
    </row>
    <row r="357" ht="13.800000000000001">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c r="AA357" s="20"/>
      <c r="AB357" s="20"/>
      <c r="AC357" s="20"/>
      <c r="AD357" s="20"/>
      <c r="AE357" s="20"/>
    </row>
    <row r="358" ht="13.800000000000001">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c r="AA358" s="20"/>
      <c r="AB358" s="20"/>
      <c r="AC358" s="20"/>
      <c r="AD358" s="20"/>
      <c r="AE358" s="20"/>
    </row>
    <row r="359" ht="13.800000000000001">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c r="AA359" s="20"/>
      <c r="AB359" s="20"/>
      <c r="AC359" s="20"/>
      <c r="AD359" s="20"/>
      <c r="AE359" s="20"/>
    </row>
    <row r="360" ht="13.800000000000001">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c r="AA360" s="20"/>
      <c r="AB360" s="20"/>
      <c r="AC360" s="20"/>
      <c r="AD360" s="20"/>
      <c r="AE360" s="20"/>
    </row>
    <row r="361" ht="13.800000000000001">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c r="AA361" s="20"/>
      <c r="AB361" s="20"/>
      <c r="AC361" s="20"/>
      <c r="AD361" s="20"/>
      <c r="AE361" s="20"/>
    </row>
    <row r="362" ht="13.800000000000001">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c r="AA362" s="20"/>
      <c r="AB362" s="20"/>
      <c r="AC362" s="20"/>
      <c r="AD362" s="20"/>
      <c r="AE362" s="20"/>
    </row>
    <row r="363" ht="13.800000000000001">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c r="AA363" s="20"/>
      <c r="AB363" s="20"/>
      <c r="AC363" s="20"/>
      <c r="AD363" s="20"/>
      <c r="AE363" s="20"/>
    </row>
    <row r="364" ht="13.800000000000001">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c r="AA364" s="20"/>
      <c r="AB364" s="20"/>
      <c r="AC364" s="20"/>
      <c r="AD364" s="20"/>
      <c r="AE364" s="20"/>
    </row>
    <row r="365" ht="13.800000000000001">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c r="AA365" s="20"/>
      <c r="AB365" s="20"/>
      <c r="AC365" s="20"/>
      <c r="AD365" s="20"/>
      <c r="AE365" s="20"/>
    </row>
    <row r="366" ht="13.800000000000001">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c r="AA366" s="20"/>
      <c r="AB366" s="20"/>
      <c r="AC366" s="20"/>
      <c r="AD366" s="20"/>
      <c r="AE366" s="20"/>
    </row>
    <row r="367" ht="13.800000000000001">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c r="AA367" s="20"/>
      <c r="AB367" s="20"/>
      <c r="AC367" s="20"/>
      <c r="AD367" s="20"/>
      <c r="AE367" s="20"/>
    </row>
    <row r="368" ht="13.800000000000001">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c r="AA368" s="20"/>
      <c r="AB368" s="20"/>
      <c r="AC368" s="20"/>
      <c r="AD368" s="20"/>
      <c r="AE368" s="20"/>
    </row>
    <row r="369" ht="13.800000000000001">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c r="AA369" s="20"/>
      <c r="AB369" s="20"/>
      <c r="AC369" s="20"/>
      <c r="AD369" s="20"/>
      <c r="AE369" s="20"/>
    </row>
    <row r="370" ht="13.800000000000001">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c r="AA370" s="20"/>
      <c r="AB370" s="20"/>
      <c r="AC370" s="20"/>
      <c r="AD370" s="20"/>
      <c r="AE370" s="20"/>
    </row>
    <row r="371" ht="13.800000000000001">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c r="AA371" s="20"/>
      <c r="AB371" s="20"/>
      <c r="AC371" s="20"/>
      <c r="AD371" s="20"/>
      <c r="AE371" s="20"/>
    </row>
    <row r="372" ht="13.800000000000001">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c r="AA372" s="20"/>
      <c r="AB372" s="20"/>
      <c r="AC372" s="20"/>
      <c r="AD372" s="20"/>
      <c r="AE372" s="20"/>
    </row>
    <row r="373" ht="13.800000000000001">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c r="AA373" s="20"/>
      <c r="AB373" s="20"/>
      <c r="AC373" s="20"/>
      <c r="AD373" s="20"/>
      <c r="AE373" s="20"/>
    </row>
    <row r="374" ht="13.800000000000001">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c r="AA374" s="20"/>
      <c r="AB374" s="20"/>
      <c r="AC374" s="20"/>
      <c r="AD374" s="20"/>
      <c r="AE374" s="20"/>
    </row>
    <row r="375" ht="13.800000000000001">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c r="AA375" s="20"/>
      <c r="AB375" s="20"/>
      <c r="AC375" s="20"/>
      <c r="AD375" s="20"/>
      <c r="AE375" s="20"/>
    </row>
    <row r="376" ht="13.800000000000001">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c r="AA376" s="20"/>
      <c r="AB376" s="20"/>
      <c r="AC376" s="20"/>
      <c r="AD376" s="20"/>
      <c r="AE376" s="20"/>
    </row>
    <row r="377" ht="13.800000000000001">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c r="AA377" s="20"/>
      <c r="AB377" s="20"/>
      <c r="AC377" s="20"/>
      <c r="AD377" s="20"/>
      <c r="AE377" s="20"/>
    </row>
    <row r="378" ht="13.800000000000001">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c r="AA378" s="20"/>
      <c r="AB378" s="20"/>
      <c r="AC378" s="20"/>
      <c r="AD378" s="20"/>
      <c r="AE378" s="20"/>
    </row>
    <row r="379" ht="13.800000000000001">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c r="AA379" s="20"/>
      <c r="AB379" s="20"/>
      <c r="AC379" s="20"/>
      <c r="AD379" s="20"/>
      <c r="AE379" s="20"/>
    </row>
    <row r="380" ht="13.800000000000001">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c r="AA380" s="20"/>
      <c r="AB380" s="20"/>
      <c r="AC380" s="20"/>
      <c r="AD380" s="20"/>
      <c r="AE380" s="20"/>
    </row>
    <row r="381" ht="13.800000000000001">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c r="AA381" s="20"/>
      <c r="AB381" s="20"/>
      <c r="AC381" s="20"/>
      <c r="AD381" s="20"/>
      <c r="AE381" s="20"/>
    </row>
    <row r="382" ht="13.800000000000001">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c r="AA382" s="20"/>
      <c r="AB382" s="20"/>
      <c r="AC382" s="20"/>
      <c r="AD382" s="20"/>
      <c r="AE382" s="20"/>
    </row>
    <row r="383" ht="13.800000000000001">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c r="AA383" s="20"/>
      <c r="AB383" s="20"/>
      <c r="AC383" s="20"/>
      <c r="AD383" s="20"/>
      <c r="AE383" s="20"/>
    </row>
    <row r="384" ht="13.800000000000001">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c r="AA384" s="20"/>
      <c r="AB384" s="20"/>
      <c r="AC384" s="20"/>
      <c r="AD384" s="20"/>
      <c r="AE384" s="20"/>
    </row>
    <row r="385" ht="13.800000000000001">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c r="AA385" s="20"/>
      <c r="AB385" s="20"/>
      <c r="AC385" s="20"/>
      <c r="AD385" s="20"/>
      <c r="AE385" s="20"/>
    </row>
    <row r="386" ht="13.800000000000001">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c r="AA386" s="20"/>
      <c r="AB386" s="20"/>
      <c r="AC386" s="20"/>
      <c r="AD386" s="20"/>
      <c r="AE386" s="20"/>
    </row>
    <row r="387" ht="13.800000000000001">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c r="AA387" s="20"/>
      <c r="AB387" s="20"/>
      <c r="AC387" s="20"/>
      <c r="AD387" s="20"/>
      <c r="AE387" s="20"/>
    </row>
    <row r="388" ht="13.800000000000001">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c r="AA388" s="20"/>
      <c r="AB388" s="20"/>
      <c r="AC388" s="20"/>
      <c r="AD388" s="20"/>
      <c r="AE388" s="20"/>
    </row>
    <row r="389" ht="13.800000000000001">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c r="AA389" s="20"/>
      <c r="AB389" s="20"/>
      <c r="AC389" s="20"/>
      <c r="AD389" s="20"/>
      <c r="AE389" s="20"/>
    </row>
    <row r="390" ht="13.800000000000001">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c r="AA390" s="20"/>
      <c r="AB390" s="20"/>
      <c r="AC390" s="20"/>
      <c r="AD390" s="20"/>
      <c r="AE390" s="20"/>
    </row>
    <row r="391" ht="13.800000000000001">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c r="AA391" s="20"/>
      <c r="AB391" s="20"/>
      <c r="AC391" s="20"/>
      <c r="AD391" s="20"/>
      <c r="AE391" s="20"/>
    </row>
    <row r="392" ht="13.800000000000001">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c r="AA392" s="20"/>
      <c r="AB392" s="20"/>
      <c r="AC392" s="20"/>
      <c r="AD392" s="20"/>
      <c r="AE392" s="20"/>
    </row>
    <row r="393" ht="13.800000000000001">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c r="AA393" s="20"/>
      <c r="AB393" s="20"/>
      <c r="AC393" s="20"/>
      <c r="AD393" s="20"/>
      <c r="AE393" s="20"/>
    </row>
    <row r="394" ht="13.800000000000001">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c r="AA394" s="20"/>
      <c r="AB394" s="20"/>
      <c r="AC394" s="20"/>
      <c r="AD394" s="20"/>
      <c r="AE394" s="20"/>
    </row>
    <row r="395" ht="13.800000000000001">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c r="AA395" s="20"/>
      <c r="AB395" s="20"/>
      <c r="AC395" s="20"/>
      <c r="AD395" s="20"/>
      <c r="AE395" s="20"/>
    </row>
    <row r="396" ht="13.800000000000001">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c r="AA396" s="20"/>
      <c r="AB396" s="20"/>
      <c r="AC396" s="20"/>
      <c r="AD396" s="20"/>
      <c r="AE396" s="20"/>
    </row>
    <row r="397" ht="13.800000000000001">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c r="AA397" s="20"/>
      <c r="AB397" s="20"/>
      <c r="AC397" s="20"/>
      <c r="AD397" s="20"/>
      <c r="AE397" s="20"/>
    </row>
    <row r="398" ht="13.800000000000001">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c r="AA398" s="20"/>
      <c r="AB398" s="20"/>
      <c r="AC398" s="20"/>
      <c r="AD398" s="20"/>
      <c r="AE398" s="20"/>
    </row>
    <row r="399" ht="13.800000000000001">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c r="AA399" s="20"/>
      <c r="AB399" s="20"/>
      <c r="AC399" s="20"/>
      <c r="AD399" s="20"/>
      <c r="AE399" s="20"/>
    </row>
    <row r="400" ht="13.800000000000001">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c r="AA400" s="20"/>
      <c r="AB400" s="20"/>
      <c r="AC400" s="20"/>
      <c r="AD400" s="20"/>
      <c r="AE400" s="20"/>
    </row>
    <row r="401" ht="13.800000000000001">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c r="AA401" s="20"/>
      <c r="AB401" s="20"/>
      <c r="AC401" s="20"/>
      <c r="AD401" s="20"/>
      <c r="AE401" s="20"/>
    </row>
    <row r="402" ht="13.800000000000001">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c r="AA402" s="20"/>
      <c r="AB402" s="20"/>
      <c r="AC402" s="20"/>
      <c r="AD402" s="20"/>
      <c r="AE402" s="20"/>
    </row>
    <row r="403" ht="13.800000000000001">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c r="AA403" s="20"/>
      <c r="AB403" s="20"/>
      <c r="AC403" s="20"/>
      <c r="AD403" s="20"/>
      <c r="AE403" s="20"/>
    </row>
    <row r="404" ht="13.800000000000001">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c r="AA404" s="20"/>
      <c r="AB404" s="20"/>
      <c r="AC404" s="20"/>
      <c r="AD404" s="20"/>
      <c r="AE404" s="20"/>
    </row>
    <row r="405" ht="13.800000000000001">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c r="AA405" s="20"/>
      <c r="AB405" s="20"/>
      <c r="AC405" s="20"/>
      <c r="AD405" s="20"/>
      <c r="AE405" s="20"/>
    </row>
    <row r="406" ht="13.800000000000001">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c r="AA406" s="20"/>
      <c r="AB406" s="20"/>
      <c r="AC406" s="20"/>
      <c r="AD406" s="20"/>
      <c r="AE406" s="20"/>
    </row>
    <row r="407" ht="13.800000000000001">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c r="AA407" s="20"/>
      <c r="AB407" s="20"/>
      <c r="AC407" s="20"/>
      <c r="AD407" s="20"/>
      <c r="AE407" s="20"/>
    </row>
    <row r="408" ht="13.800000000000001">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c r="AA408" s="20"/>
      <c r="AB408" s="20"/>
      <c r="AC408" s="20"/>
      <c r="AD408" s="20"/>
      <c r="AE408" s="20"/>
    </row>
    <row r="409" ht="13.800000000000001">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c r="AA409" s="20"/>
      <c r="AB409" s="20"/>
      <c r="AC409" s="20"/>
      <c r="AD409" s="20"/>
      <c r="AE409" s="20"/>
    </row>
    <row r="410" ht="13.800000000000001">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c r="AA410" s="20"/>
      <c r="AB410" s="20"/>
      <c r="AC410" s="20"/>
      <c r="AD410" s="20"/>
      <c r="AE410" s="20"/>
    </row>
    <row r="411" ht="13.800000000000001">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c r="AA411" s="20"/>
      <c r="AB411" s="20"/>
      <c r="AC411" s="20"/>
      <c r="AD411" s="20"/>
      <c r="AE411" s="20"/>
    </row>
    <row r="412" ht="13.800000000000001">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c r="AA412" s="20"/>
      <c r="AB412" s="20"/>
      <c r="AC412" s="20"/>
      <c r="AD412" s="20"/>
      <c r="AE412" s="20"/>
    </row>
    <row r="413" ht="13.800000000000001">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c r="AA413" s="20"/>
      <c r="AB413" s="20"/>
      <c r="AC413" s="20"/>
      <c r="AD413" s="20"/>
      <c r="AE413" s="20"/>
    </row>
    <row r="414" ht="13.800000000000001">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c r="AA414" s="20"/>
      <c r="AB414" s="20"/>
      <c r="AC414" s="20"/>
      <c r="AD414" s="20"/>
      <c r="AE414" s="20"/>
    </row>
    <row r="415" ht="13.800000000000001">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c r="AA415" s="20"/>
      <c r="AB415" s="20"/>
      <c r="AC415" s="20"/>
      <c r="AD415" s="20"/>
      <c r="AE415" s="20"/>
    </row>
    <row r="416" ht="13.800000000000001">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c r="AA416" s="20"/>
      <c r="AB416" s="20"/>
      <c r="AC416" s="20"/>
      <c r="AD416" s="20"/>
      <c r="AE416" s="20"/>
    </row>
    <row r="417" ht="13.800000000000001">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c r="AA417" s="20"/>
      <c r="AB417" s="20"/>
      <c r="AC417" s="20"/>
      <c r="AD417" s="20"/>
      <c r="AE417" s="20"/>
    </row>
    <row r="418" ht="13.800000000000001">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c r="AA418" s="20"/>
      <c r="AB418" s="20"/>
      <c r="AC418" s="20"/>
      <c r="AD418" s="20"/>
      <c r="AE418" s="20"/>
    </row>
    <row r="419" ht="13.800000000000001">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c r="AA419" s="20"/>
      <c r="AB419" s="20"/>
      <c r="AC419" s="20"/>
      <c r="AD419" s="20"/>
      <c r="AE419" s="20"/>
    </row>
    <row r="420" ht="13.800000000000001">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c r="AA420" s="20"/>
      <c r="AB420" s="20"/>
      <c r="AC420" s="20"/>
      <c r="AD420" s="20"/>
      <c r="AE420" s="20"/>
    </row>
    <row r="421" ht="13.800000000000001">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c r="AA421" s="20"/>
      <c r="AB421" s="20"/>
      <c r="AC421" s="20"/>
      <c r="AD421" s="20"/>
      <c r="AE421" s="20"/>
    </row>
    <row r="422" ht="13.800000000000001">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c r="AA422" s="20"/>
      <c r="AB422" s="20"/>
      <c r="AC422" s="20"/>
      <c r="AD422" s="20"/>
      <c r="AE422" s="20"/>
    </row>
    <row r="423" ht="13.800000000000001">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c r="AA423" s="20"/>
      <c r="AB423" s="20"/>
      <c r="AC423" s="20"/>
      <c r="AD423" s="20"/>
      <c r="AE423" s="20"/>
    </row>
    <row r="424" ht="13.800000000000001">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c r="AA424" s="20"/>
      <c r="AB424" s="20"/>
      <c r="AC424" s="20"/>
      <c r="AD424" s="20"/>
      <c r="AE424" s="20"/>
    </row>
    <row r="425" ht="13.800000000000001">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c r="AA425" s="20"/>
      <c r="AB425" s="20"/>
      <c r="AC425" s="20"/>
      <c r="AD425" s="20"/>
      <c r="AE425" s="20"/>
    </row>
    <row r="426" ht="13.800000000000001">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c r="AA426" s="20"/>
      <c r="AB426" s="20"/>
      <c r="AC426" s="20"/>
      <c r="AD426" s="20"/>
      <c r="AE426" s="20"/>
    </row>
    <row r="427" ht="13.800000000000001">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c r="AA427" s="20"/>
      <c r="AB427" s="20"/>
      <c r="AC427" s="20"/>
      <c r="AD427" s="20"/>
      <c r="AE427" s="20"/>
    </row>
    <row r="428" ht="13.800000000000001">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c r="AA428" s="20"/>
      <c r="AB428" s="20"/>
      <c r="AC428" s="20"/>
      <c r="AD428" s="20"/>
      <c r="AE428" s="20"/>
    </row>
    <row r="429" ht="13.800000000000001">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c r="AA429" s="20"/>
      <c r="AB429" s="20"/>
      <c r="AC429" s="20"/>
      <c r="AD429" s="20"/>
      <c r="AE429" s="20"/>
    </row>
    <row r="430" ht="13.800000000000001">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c r="AA430" s="20"/>
      <c r="AB430" s="20"/>
      <c r="AC430" s="20"/>
      <c r="AD430" s="20"/>
      <c r="AE430" s="20"/>
    </row>
    <row r="431" ht="13.800000000000001">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c r="AA431" s="20"/>
      <c r="AB431" s="20"/>
      <c r="AC431" s="20"/>
      <c r="AD431" s="20"/>
      <c r="AE431" s="20"/>
    </row>
    <row r="432" ht="13.800000000000001">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c r="AA432" s="20"/>
      <c r="AB432" s="20"/>
      <c r="AC432" s="20"/>
      <c r="AD432" s="20"/>
      <c r="AE432" s="20"/>
    </row>
    <row r="433" ht="13.800000000000001">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c r="AA433" s="20"/>
      <c r="AB433" s="20"/>
      <c r="AC433" s="20"/>
      <c r="AD433" s="20"/>
      <c r="AE433" s="20"/>
    </row>
    <row r="434" ht="13.800000000000001">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c r="AA434" s="20"/>
      <c r="AB434" s="20"/>
      <c r="AC434" s="20"/>
      <c r="AD434" s="20"/>
      <c r="AE434" s="20"/>
    </row>
    <row r="435" ht="13.800000000000001">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c r="AA435" s="20"/>
      <c r="AB435" s="20"/>
      <c r="AC435" s="20"/>
      <c r="AD435" s="20"/>
      <c r="AE435" s="20"/>
    </row>
    <row r="436" ht="13.800000000000001">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c r="AA436" s="20"/>
      <c r="AB436" s="20"/>
      <c r="AC436" s="20"/>
      <c r="AD436" s="20"/>
      <c r="AE436" s="20"/>
    </row>
    <row r="437" ht="13.800000000000001">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c r="AA437" s="20"/>
      <c r="AB437" s="20"/>
      <c r="AC437" s="20"/>
      <c r="AD437" s="20"/>
      <c r="AE437" s="20"/>
    </row>
    <row r="438" ht="13.800000000000001">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c r="AA438" s="20"/>
      <c r="AB438" s="20"/>
      <c r="AC438" s="20"/>
      <c r="AD438" s="20"/>
      <c r="AE438" s="20"/>
    </row>
    <row r="439" ht="13.800000000000001">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c r="AA439" s="20"/>
      <c r="AB439" s="20"/>
      <c r="AC439" s="20"/>
      <c r="AD439" s="20"/>
      <c r="AE439" s="20"/>
    </row>
    <row r="440" ht="13.800000000000001">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c r="AA440" s="20"/>
      <c r="AB440" s="20"/>
      <c r="AC440" s="20"/>
      <c r="AD440" s="20"/>
      <c r="AE440" s="20"/>
    </row>
    <row r="441" ht="13.800000000000001">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c r="AA441" s="20"/>
      <c r="AB441" s="20"/>
      <c r="AC441" s="20"/>
      <c r="AD441" s="20"/>
      <c r="AE441" s="20"/>
    </row>
    <row r="442" ht="13.800000000000001">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c r="AA442" s="20"/>
      <c r="AB442" s="20"/>
      <c r="AC442" s="20"/>
      <c r="AD442" s="20"/>
      <c r="AE442" s="20"/>
    </row>
    <row r="443" ht="13.800000000000001">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c r="AA443" s="20"/>
      <c r="AB443" s="20"/>
      <c r="AC443" s="20"/>
      <c r="AD443" s="20"/>
      <c r="AE443" s="20"/>
    </row>
    <row r="444" ht="13.800000000000001">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c r="AA444" s="20"/>
      <c r="AB444" s="20"/>
      <c r="AC444" s="20"/>
      <c r="AD444" s="20"/>
      <c r="AE444" s="20"/>
    </row>
    <row r="445" ht="13.800000000000001">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c r="AA445" s="20"/>
      <c r="AB445" s="20"/>
      <c r="AC445" s="20"/>
      <c r="AD445" s="20"/>
      <c r="AE445" s="20"/>
    </row>
    <row r="446" ht="13.800000000000001">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c r="AA446" s="20"/>
      <c r="AB446" s="20"/>
      <c r="AC446" s="20"/>
      <c r="AD446" s="20"/>
      <c r="AE446" s="20"/>
    </row>
    <row r="447" ht="13.800000000000001">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c r="AA447" s="20"/>
      <c r="AB447" s="20"/>
      <c r="AC447" s="20"/>
      <c r="AD447" s="20"/>
      <c r="AE447" s="20"/>
    </row>
    <row r="448" ht="13.800000000000001">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c r="AA448" s="20"/>
      <c r="AB448" s="20"/>
      <c r="AC448" s="20"/>
      <c r="AD448" s="20"/>
      <c r="AE448" s="20"/>
    </row>
    <row r="449" ht="13.800000000000001">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c r="AA449" s="20"/>
      <c r="AB449" s="20"/>
      <c r="AC449" s="20"/>
      <c r="AD449" s="20"/>
      <c r="AE449" s="20"/>
    </row>
    <row r="450" ht="13.800000000000001">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c r="AA450" s="20"/>
      <c r="AB450" s="20"/>
      <c r="AC450" s="20"/>
      <c r="AD450" s="20"/>
      <c r="AE450" s="20"/>
    </row>
    <row r="451" ht="13.800000000000001">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c r="AA451" s="20"/>
      <c r="AB451" s="20"/>
      <c r="AC451" s="20"/>
      <c r="AD451" s="20"/>
      <c r="AE451" s="20"/>
    </row>
    <row r="452" ht="13.800000000000001">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c r="AA452" s="20"/>
      <c r="AB452" s="20"/>
      <c r="AC452" s="20"/>
      <c r="AD452" s="20"/>
      <c r="AE452" s="20"/>
    </row>
    <row r="453" ht="13.800000000000001">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c r="AA453" s="20"/>
      <c r="AB453" s="20"/>
      <c r="AC453" s="20"/>
      <c r="AD453" s="20"/>
      <c r="AE453" s="20"/>
    </row>
    <row r="454" ht="13.800000000000001">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c r="AA454" s="20"/>
      <c r="AB454" s="20"/>
      <c r="AC454" s="20"/>
      <c r="AD454" s="20"/>
      <c r="AE454" s="20"/>
    </row>
    <row r="455" ht="13.800000000000001">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c r="AA455" s="20"/>
      <c r="AB455" s="20"/>
      <c r="AC455" s="20"/>
      <c r="AD455" s="20"/>
      <c r="AE455" s="20"/>
    </row>
    <row r="456" ht="13.800000000000001">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c r="AA456" s="20"/>
      <c r="AB456" s="20"/>
      <c r="AC456" s="20"/>
      <c r="AD456" s="20"/>
      <c r="AE456" s="20"/>
    </row>
    <row r="457" ht="13.800000000000001">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c r="AA457" s="20"/>
      <c r="AB457" s="20"/>
      <c r="AC457" s="20"/>
      <c r="AD457" s="20"/>
      <c r="AE457" s="20"/>
    </row>
    <row r="458" ht="13.800000000000001">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c r="AA458" s="20"/>
      <c r="AB458" s="20"/>
      <c r="AC458" s="20"/>
      <c r="AD458" s="20"/>
      <c r="AE458" s="20"/>
    </row>
    <row r="459" ht="13.800000000000001">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c r="AA459" s="20"/>
      <c r="AB459" s="20"/>
      <c r="AC459" s="20"/>
      <c r="AD459" s="20"/>
      <c r="AE459" s="20"/>
    </row>
    <row r="460" ht="13.800000000000001">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c r="AA460" s="20"/>
      <c r="AB460" s="20"/>
      <c r="AC460" s="20"/>
      <c r="AD460" s="20"/>
      <c r="AE460" s="20"/>
    </row>
    <row r="461" ht="13.800000000000001">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c r="AA461" s="20"/>
      <c r="AB461" s="20"/>
      <c r="AC461" s="20"/>
      <c r="AD461" s="20"/>
      <c r="AE461" s="20"/>
    </row>
    <row r="462" ht="13.800000000000001">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c r="AA462" s="20"/>
      <c r="AB462" s="20"/>
      <c r="AC462" s="20"/>
      <c r="AD462" s="20"/>
      <c r="AE462" s="20"/>
    </row>
    <row r="463" ht="13.800000000000001">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c r="AA463" s="20"/>
      <c r="AB463" s="20"/>
      <c r="AC463" s="20"/>
      <c r="AD463" s="20"/>
      <c r="AE463" s="20"/>
    </row>
    <row r="464" ht="13.800000000000001">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c r="AA464" s="20"/>
      <c r="AB464" s="20"/>
      <c r="AC464" s="20"/>
      <c r="AD464" s="20"/>
      <c r="AE464" s="20"/>
    </row>
    <row r="465" ht="13.800000000000001">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c r="AA465" s="20"/>
      <c r="AB465" s="20"/>
      <c r="AC465" s="20"/>
      <c r="AD465" s="20"/>
      <c r="AE465" s="20"/>
    </row>
    <row r="466" ht="13.800000000000001">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c r="AA466" s="20"/>
      <c r="AB466" s="20"/>
      <c r="AC466" s="20"/>
      <c r="AD466" s="20"/>
      <c r="AE466" s="20"/>
    </row>
    <row r="467" ht="13.800000000000001">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c r="AA467" s="20"/>
      <c r="AB467" s="20"/>
      <c r="AC467" s="20"/>
      <c r="AD467" s="20"/>
      <c r="AE467" s="20"/>
    </row>
    <row r="468" ht="13.800000000000001">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c r="AA468" s="20"/>
      <c r="AB468" s="20"/>
      <c r="AC468" s="20"/>
      <c r="AD468" s="20"/>
      <c r="AE468" s="20"/>
    </row>
    <row r="469" ht="13.800000000000001">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c r="AA469" s="20"/>
      <c r="AB469" s="20"/>
      <c r="AC469" s="20"/>
      <c r="AD469" s="20"/>
      <c r="AE469" s="20"/>
    </row>
    <row r="470" ht="13.800000000000001">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c r="AA470" s="20"/>
      <c r="AB470" s="20"/>
      <c r="AC470" s="20"/>
      <c r="AD470" s="20"/>
      <c r="AE470" s="20"/>
    </row>
    <row r="471" ht="13.800000000000001">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c r="AA471" s="20"/>
      <c r="AB471" s="20"/>
      <c r="AC471" s="20"/>
      <c r="AD471" s="20"/>
      <c r="AE471" s="20"/>
    </row>
    <row r="472" ht="13.800000000000001">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c r="AA472" s="20"/>
      <c r="AB472" s="20"/>
      <c r="AC472" s="20"/>
      <c r="AD472" s="20"/>
      <c r="AE472" s="20"/>
    </row>
    <row r="473" ht="13.800000000000001">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c r="AA473" s="20"/>
      <c r="AB473" s="20"/>
      <c r="AC473" s="20"/>
      <c r="AD473" s="20"/>
      <c r="AE473" s="20"/>
    </row>
    <row r="474" ht="13.800000000000001">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c r="AA474" s="20"/>
      <c r="AB474" s="20"/>
      <c r="AC474" s="20"/>
      <c r="AD474" s="20"/>
      <c r="AE474" s="20"/>
    </row>
    <row r="475" ht="13.800000000000001">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c r="AA475" s="20"/>
      <c r="AB475" s="20"/>
      <c r="AC475" s="20"/>
      <c r="AD475" s="20"/>
      <c r="AE475" s="20"/>
    </row>
    <row r="476" ht="13.800000000000001">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c r="AA476" s="20"/>
      <c r="AB476" s="20"/>
      <c r="AC476" s="20"/>
      <c r="AD476" s="20"/>
      <c r="AE476" s="20"/>
    </row>
    <row r="477" ht="13.800000000000001">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c r="AA477" s="20"/>
      <c r="AB477" s="20"/>
      <c r="AC477" s="20"/>
      <c r="AD477" s="20"/>
      <c r="AE477" s="20"/>
    </row>
    <row r="478" ht="13.800000000000001">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c r="AA478" s="20"/>
      <c r="AB478" s="20"/>
      <c r="AC478" s="20"/>
      <c r="AD478" s="20"/>
      <c r="AE478" s="20"/>
    </row>
    <row r="479" ht="13.800000000000001">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c r="AA479" s="20"/>
      <c r="AB479" s="20"/>
      <c r="AC479" s="20"/>
      <c r="AD479" s="20"/>
      <c r="AE479" s="20"/>
    </row>
    <row r="480" ht="13.800000000000001">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c r="AA480" s="20"/>
      <c r="AB480" s="20"/>
      <c r="AC480" s="20"/>
      <c r="AD480" s="20"/>
      <c r="AE480" s="20"/>
    </row>
    <row r="481" ht="13.800000000000001">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c r="AA481" s="20"/>
      <c r="AB481" s="20"/>
      <c r="AC481" s="20"/>
      <c r="AD481" s="20"/>
      <c r="AE481" s="20"/>
    </row>
    <row r="482" ht="13.800000000000001">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c r="AA482" s="20"/>
      <c r="AB482" s="20"/>
      <c r="AC482" s="20"/>
      <c r="AD482" s="20"/>
      <c r="AE482" s="20"/>
    </row>
    <row r="483" ht="13.800000000000001">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c r="AA483" s="20"/>
      <c r="AB483" s="20"/>
      <c r="AC483" s="20"/>
      <c r="AD483" s="20"/>
      <c r="AE483" s="20"/>
    </row>
    <row r="484" ht="13.800000000000001">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c r="AA484" s="20"/>
      <c r="AB484" s="20"/>
      <c r="AC484" s="20"/>
      <c r="AD484" s="20"/>
      <c r="AE484" s="20"/>
    </row>
    <row r="485" ht="13.800000000000001">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c r="AA485" s="20"/>
      <c r="AB485" s="20"/>
      <c r="AC485" s="20"/>
      <c r="AD485" s="20"/>
      <c r="AE485" s="20"/>
    </row>
    <row r="486" ht="13.800000000000001">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c r="AA486" s="20"/>
      <c r="AB486" s="20"/>
      <c r="AC486" s="20"/>
      <c r="AD486" s="20"/>
      <c r="AE486" s="20"/>
    </row>
    <row r="487" ht="13.800000000000001">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c r="AA487" s="20"/>
      <c r="AB487" s="20"/>
      <c r="AC487" s="20"/>
      <c r="AD487" s="20"/>
      <c r="AE487" s="20"/>
    </row>
    <row r="488" ht="13.800000000000001">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c r="AA488" s="20"/>
      <c r="AB488" s="20"/>
      <c r="AC488" s="20"/>
      <c r="AD488" s="20"/>
      <c r="AE488" s="20"/>
    </row>
    <row r="489" ht="13.800000000000001">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c r="AA489" s="20"/>
      <c r="AB489" s="20"/>
      <c r="AC489" s="20"/>
      <c r="AD489" s="20"/>
      <c r="AE489" s="20"/>
    </row>
    <row r="490" ht="13.800000000000001">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c r="AA490" s="20"/>
      <c r="AB490" s="20"/>
      <c r="AC490" s="20"/>
      <c r="AD490" s="20"/>
      <c r="AE490" s="20"/>
    </row>
    <row r="491" ht="13.800000000000001">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c r="AA491" s="20"/>
      <c r="AB491" s="20"/>
      <c r="AC491" s="20"/>
      <c r="AD491" s="20"/>
      <c r="AE491" s="20"/>
    </row>
    <row r="492" ht="13.800000000000001">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c r="AA492" s="20"/>
      <c r="AB492" s="20"/>
      <c r="AC492" s="20"/>
      <c r="AD492" s="20"/>
      <c r="AE492" s="20"/>
    </row>
    <row r="493" ht="13.800000000000001">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c r="AA493" s="20"/>
      <c r="AB493" s="20"/>
      <c r="AC493" s="20"/>
      <c r="AD493" s="20"/>
      <c r="AE493" s="20"/>
    </row>
    <row r="494" ht="13.800000000000001">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c r="AA494" s="20"/>
      <c r="AB494" s="20"/>
      <c r="AC494" s="20"/>
      <c r="AD494" s="20"/>
      <c r="AE494" s="20"/>
    </row>
    <row r="495" ht="13.800000000000001">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c r="AA495" s="20"/>
      <c r="AB495" s="20"/>
      <c r="AC495" s="20"/>
      <c r="AD495" s="20"/>
      <c r="AE495" s="20"/>
    </row>
    <row r="496" ht="13.800000000000001">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c r="AA496" s="20"/>
      <c r="AB496" s="20"/>
      <c r="AC496" s="20"/>
      <c r="AD496" s="20"/>
      <c r="AE496" s="20"/>
    </row>
    <row r="497" ht="13.800000000000001">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c r="AA497" s="20"/>
      <c r="AB497" s="20"/>
      <c r="AC497" s="20"/>
      <c r="AD497" s="20"/>
      <c r="AE497" s="20"/>
    </row>
    <row r="498" ht="13.800000000000001">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c r="AA498" s="20"/>
      <c r="AB498" s="20"/>
      <c r="AC498" s="20"/>
      <c r="AD498" s="20"/>
      <c r="AE498" s="20"/>
    </row>
    <row r="499" ht="13.800000000000001">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c r="AA499" s="20"/>
      <c r="AB499" s="20"/>
      <c r="AC499" s="20"/>
      <c r="AD499" s="20"/>
      <c r="AE499" s="20"/>
    </row>
    <row r="500" ht="13.800000000000001">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c r="AA500" s="20"/>
      <c r="AB500" s="20"/>
      <c r="AC500" s="20"/>
      <c r="AD500" s="20"/>
      <c r="AE500" s="20"/>
    </row>
    <row r="501" ht="13.800000000000001">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c r="AA501" s="20"/>
      <c r="AB501" s="20"/>
      <c r="AC501" s="20"/>
      <c r="AD501" s="20"/>
      <c r="AE501" s="20"/>
    </row>
    <row r="502" ht="13.800000000000001">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c r="AA502" s="20"/>
      <c r="AB502" s="20"/>
      <c r="AC502" s="20"/>
      <c r="AD502" s="20"/>
      <c r="AE502" s="20"/>
    </row>
    <row r="503" ht="13.800000000000001">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c r="AA503" s="20"/>
      <c r="AB503" s="20"/>
      <c r="AC503" s="20"/>
      <c r="AD503" s="20"/>
      <c r="AE503" s="20"/>
    </row>
    <row r="504" ht="13.800000000000001">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c r="AA504" s="20"/>
      <c r="AB504" s="20"/>
      <c r="AC504" s="20"/>
      <c r="AD504" s="20"/>
      <c r="AE504" s="20"/>
    </row>
    <row r="505" ht="13.800000000000001">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c r="AA505" s="20"/>
      <c r="AB505" s="20"/>
      <c r="AC505" s="20"/>
      <c r="AD505" s="20"/>
      <c r="AE505" s="20"/>
    </row>
    <row r="506" ht="13.800000000000001">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c r="AA506" s="20"/>
      <c r="AB506" s="20"/>
      <c r="AC506" s="20"/>
      <c r="AD506" s="20"/>
      <c r="AE506" s="20"/>
    </row>
    <row r="507" ht="13.800000000000001">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c r="AA507" s="20"/>
      <c r="AB507" s="20"/>
      <c r="AC507" s="20"/>
      <c r="AD507" s="20"/>
      <c r="AE507" s="20"/>
    </row>
    <row r="508" ht="13.800000000000001">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c r="AA508" s="20"/>
      <c r="AB508" s="20"/>
      <c r="AC508" s="20"/>
      <c r="AD508" s="20"/>
      <c r="AE508" s="20"/>
    </row>
    <row r="509" ht="13.800000000000001">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c r="AA509" s="20"/>
      <c r="AB509" s="20"/>
      <c r="AC509" s="20"/>
      <c r="AD509" s="20"/>
      <c r="AE509" s="20"/>
    </row>
    <row r="510" ht="13.800000000000001">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c r="AA510" s="20"/>
      <c r="AB510" s="20"/>
      <c r="AC510" s="20"/>
      <c r="AD510" s="20"/>
      <c r="AE510" s="20"/>
    </row>
    <row r="511" ht="13.800000000000001">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c r="AA511" s="20"/>
      <c r="AB511" s="20"/>
      <c r="AC511" s="20"/>
      <c r="AD511" s="20"/>
      <c r="AE511" s="20"/>
    </row>
    <row r="512" ht="13.800000000000001">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c r="AA512" s="20"/>
      <c r="AB512" s="20"/>
      <c r="AC512" s="20"/>
      <c r="AD512" s="20"/>
      <c r="AE512" s="20"/>
    </row>
    <row r="513" ht="13.800000000000001">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c r="AA513" s="20"/>
      <c r="AB513" s="20"/>
      <c r="AC513" s="20"/>
      <c r="AD513" s="20"/>
      <c r="AE513" s="20"/>
    </row>
    <row r="514" ht="13.800000000000001">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c r="AA514" s="20"/>
      <c r="AB514" s="20"/>
      <c r="AC514" s="20"/>
      <c r="AD514" s="20"/>
      <c r="AE514" s="20"/>
    </row>
    <row r="515" ht="13.800000000000001">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c r="AA515" s="20"/>
      <c r="AB515" s="20"/>
      <c r="AC515" s="20"/>
      <c r="AD515" s="20"/>
      <c r="AE515" s="20"/>
    </row>
    <row r="516" ht="13.800000000000001">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c r="AA516" s="20"/>
      <c r="AB516" s="20"/>
      <c r="AC516" s="20"/>
      <c r="AD516" s="20"/>
      <c r="AE516" s="20"/>
    </row>
    <row r="517" ht="13.800000000000001">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c r="AA517" s="20"/>
      <c r="AB517" s="20"/>
      <c r="AC517" s="20"/>
      <c r="AD517" s="20"/>
      <c r="AE517" s="20"/>
    </row>
    <row r="518" ht="13.800000000000001">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c r="AA518" s="20"/>
      <c r="AB518" s="20"/>
      <c r="AC518" s="20"/>
      <c r="AD518" s="20"/>
      <c r="AE518" s="20"/>
    </row>
    <row r="519" ht="13.800000000000001">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c r="AA519" s="20"/>
      <c r="AB519" s="20"/>
      <c r="AC519" s="20"/>
      <c r="AD519" s="20"/>
      <c r="AE519" s="20"/>
    </row>
    <row r="520" ht="13.800000000000001">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c r="AA520" s="20"/>
      <c r="AB520" s="20"/>
      <c r="AC520" s="20"/>
      <c r="AD520" s="20"/>
      <c r="AE520" s="20"/>
    </row>
    <row r="521" ht="13.800000000000001">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c r="AA521" s="20"/>
      <c r="AB521" s="20"/>
      <c r="AC521" s="20"/>
      <c r="AD521" s="20"/>
      <c r="AE521" s="20"/>
    </row>
    <row r="522" ht="13.800000000000001">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c r="AA522" s="20"/>
      <c r="AB522" s="20"/>
      <c r="AC522" s="20"/>
      <c r="AD522" s="20"/>
      <c r="AE522" s="20"/>
    </row>
    <row r="523" ht="13.800000000000001">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c r="AA523" s="20"/>
      <c r="AB523" s="20"/>
      <c r="AC523" s="20"/>
      <c r="AD523" s="20"/>
      <c r="AE523" s="20"/>
    </row>
    <row r="524" ht="13.800000000000001">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c r="AA524" s="20"/>
      <c r="AB524" s="20"/>
      <c r="AC524" s="20"/>
      <c r="AD524" s="20"/>
      <c r="AE524" s="20"/>
    </row>
    <row r="525" ht="13.800000000000001">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c r="AA525" s="20"/>
      <c r="AB525" s="20"/>
      <c r="AC525" s="20"/>
      <c r="AD525" s="20"/>
      <c r="AE525" s="20"/>
    </row>
    <row r="526" ht="13.800000000000001">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c r="AA526" s="20"/>
      <c r="AB526" s="20"/>
      <c r="AC526" s="20"/>
      <c r="AD526" s="20"/>
      <c r="AE526" s="20"/>
    </row>
    <row r="527" ht="13.800000000000001">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c r="AA527" s="20"/>
      <c r="AB527" s="20"/>
      <c r="AC527" s="20"/>
      <c r="AD527" s="20"/>
      <c r="AE527" s="20"/>
    </row>
    <row r="528" ht="13.800000000000001">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c r="AA528" s="20"/>
      <c r="AB528" s="20"/>
      <c r="AC528" s="20"/>
      <c r="AD528" s="20"/>
      <c r="AE528" s="20"/>
    </row>
    <row r="529" ht="13.800000000000001">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c r="AA529" s="20"/>
      <c r="AB529" s="20"/>
      <c r="AC529" s="20"/>
      <c r="AD529" s="20"/>
      <c r="AE529" s="20"/>
    </row>
    <row r="530" ht="13.800000000000001">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c r="AA530" s="20"/>
      <c r="AB530" s="20"/>
      <c r="AC530" s="20"/>
      <c r="AD530" s="20"/>
      <c r="AE530" s="20"/>
    </row>
    <row r="531" ht="13.800000000000001">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c r="AA531" s="20"/>
      <c r="AB531" s="20"/>
      <c r="AC531" s="20"/>
      <c r="AD531" s="20"/>
      <c r="AE531" s="20"/>
    </row>
    <row r="532" ht="13.800000000000001">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c r="AA532" s="20"/>
      <c r="AB532" s="20"/>
      <c r="AC532" s="20"/>
      <c r="AD532" s="20"/>
      <c r="AE532" s="20"/>
    </row>
    <row r="533" ht="13.800000000000001">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c r="AA533" s="20"/>
      <c r="AB533" s="20"/>
      <c r="AC533" s="20"/>
      <c r="AD533" s="20"/>
      <c r="AE533" s="20"/>
    </row>
    <row r="534" ht="13.800000000000001">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c r="AA534" s="20"/>
      <c r="AB534" s="20"/>
      <c r="AC534" s="20"/>
      <c r="AD534" s="20"/>
      <c r="AE534" s="20"/>
    </row>
    <row r="535" ht="13.800000000000001">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c r="AA535" s="20"/>
      <c r="AB535" s="20"/>
      <c r="AC535" s="20"/>
      <c r="AD535" s="20"/>
      <c r="AE535" s="20"/>
    </row>
    <row r="536" ht="13.800000000000001">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c r="AA536" s="20"/>
      <c r="AB536" s="20"/>
      <c r="AC536" s="20"/>
      <c r="AD536" s="20"/>
      <c r="AE536" s="20"/>
    </row>
    <row r="537" ht="13.800000000000001">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c r="AA537" s="20"/>
      <c r="AB537" s="20"/>
      <c r="AC537" s="20"/>
      <c r="AD537" s="20"/>
      <c r="AE537" s="20"/>
    </row>
    <row r="538" ht="13.800000000000001">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c r="AA538" s="20"/>
      <c r="AB538" s="20"/>
      <c r="AC538" s="20"/>
      <c r="AD538" s="20"/>
      <c r="AE538" s="20"/>
    </row>
    <row r="539" ht="13.800000000000001">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c r="AA539" s="20"/>
      <c r="AB539" s="20"/>
      <c r="AC539" s="20"/>
      <c r="AD539" s="20"/>
      <c r="AE539" s="20"/>
    </row>
    <row r="540" ht="13.800000000000001">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c r="AA540" s="20"/>
      <c r="AB540" s="20"/>
      <c r="AC540" s="20"/>
      <c r="AD540" s="20"/>
      <c r="AE540" s="20"/>
    </row>
    <row r="541" ht="13.800000000000001">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c r="AA541" s="20"/>
      <c r="AB541" s="20"/>
      <c r="AC541" s="20"/>
      <c r="AD541" s="20"/>
      <c r="AE541" s="20"/>
    </row>
    <row r="542" ht="13.800000000000001">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c r="AA542" s="20"/>
      <c r="AB542" s="20"/>
      <c r="AC542" s="20"/>
      <c r="AD542" s="20"/>
      <c r="AE542" s="20"/>
    </row>
    <row r="543" ht="13.800000000000001">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c r="AA543" s="20"/>
      <c r="AB543" s="20"/>
      <c r="AC543" s="20"/>
      <c r="AD543" s="20"/>
      <c r="AE543" s="20"/>
    </row>
    <row r="544" ht="13.800000000000001">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c r="AA544" s="20"/>
      <c r="AB544" s="20"/>
      <c r="AC544" s="20"/>
      <c r="AD544" s="20"/>
      <c r="AE544" s="20"/>
    </row>
    <row r="545" ht="13.800000000000001">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c r="AA545" s="20"/>
      <c r="AB545" s="20"/>
      <c r="AC545" s="20"/>
      <c r="AD545" s="20"/>
      <c r="AE545" s="20"/>
    </row>
    <row r="546" ht="13.800000000000001">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c r="AA546" s="20"/>
      <c r="AB546" s="20"/>
      <c r="AC546" s="20"/>
      <c r="AD546" s="20"/>
      <c r="AE546" s="20"/>
    </row>
    <row r="547" ht="13.800000000000001">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c r="AA547" s="20"/>
      <c r="AB547" s="20"/>
      <c r="AC547" s="20"/>
      <c r="AD547" s="20"/>
      <c r="AE547" s="20"/>
    </row>
    <row r="548" ht="13.800000000000001">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c r="AA548" s="20"/>
      <c r="AB548" s="20"/>
      <c r="AC548" s="20"/>
      <c r="AD548" s="20"/>
      <c r="AE548" s="20"/>
    </row>
    <row r="549" ht="13.800000000000001">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c r="AA549" s="20"/>
      <c r="AB549" s="20"/>
      <c r="AC549" s="20"/>
      <c r="AD549" s="20"/>
      <c r="AE549" s="20"/>
    </row>
    <row r="550" ht="13.800000000000001">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c r="AA550" s="20"/>
      <c r="AB550" s="20"/>
      <c r="AC550" s="20"/>
      <c r="AD550" s="20"/>
      <c r="AE550" s="20"/>
    </row>
    <row r="551" ht="13.800000000000001">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c r="AA551" s="20"/>
      <c r="AB551" s="20"/>
      <c r="AC551" s="20"/>
      <c r="AD551" s="20"/>
      <c r="AE551" s="20"/>
    </row>
    <row r="552" ht="13.800000000000001">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c r="AA552" s="20"/>
      <c r="AB552" s="20"/>
      <c r="AC552" s="20"/>
      <c r="AD552" s="20"/>
      <c r="AE552" s="20"/>
    </row>
    <row r="553" ht="13.800000000000001">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c r="AA553" s="20"/>
      <c r="AB553" s="20"/>
      <c r="AC553" s="20"/>
      <c r="AD553" s="20"/>
      <c r="AE553" s="20"/>
    </row>
    <row r="554" ht="13.800000000000001">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c r="AA554" s="20"/>
      <c r="AB554" s="20"/>
      <c r="AC554" s="20"/>
      <c r="AD554" s="20"/>
      <c r="AE554" s="20"/>
    </row>
    <row r="555" ht="13.800000000000001">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c r="AA555" s="20"/>
      <c r="AB555" s="20"/>
      <c r="AC555" s="20"/>
      <c r="AD555" s="20"/>
      <c r="AE555" s="20"/>
    </row>
    <row r="556" ht="13.800000000000001">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c r="AA556" s="20"/>
      <c r="AB556" s="20"/>
      <c r="AC556" s="20"/>
      <c r="AD556" s="20"/>
      <c r="AE556" s="20"/>
    </row>
    <row r="557" ht="13.800000000000001">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c r="AA557" s="20"/>
      <c r="AB557" s="20"/>
      <c r="AC557" s="20"/>
      <c r="AD557" s="20"/>
      <c r="AE557" s="20"/>
    </row>
    <row r="558" ht="13.800000000000001">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c r="AA558" s="20"/>
      <c r="AB558" s="20"/>
      <c r="AC558" s="20"/>
      <c r="AD558" s="20"/>
      <c r="AE558" s="20"/>
    </row>
    <row r="559" ht="13.800000000000001">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c r="AA559" s="20"/>
      <c r="AB559" s="20"/>
      <c r="AC559" s="20"/>
      <c r="AD559" s="20"/>
      <c r="AE559" s="20"/>
    </row>
    <row r="560" ht="13.800000000000001">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c r="AA560" s="20"/>
      <c r="AB560" s="20"/>
      <c r="AC560" s="20"/>
      <c r="AD560" s="20"/>
      <c r="AE560" s="20"/>
    </row>
    <row r="561" ht="13.800000000000001">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c r="AA561" s="20"/>
      <c r="AB561" s="20"/>
      <c r="AC561" s="20"/>
      <c r="AD561" s="20"/>
      <c r="AE561" s="20"/>
    </row>
    <row r="562" ht="13.800000000000001">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c r="AA562" s="20"/>
      <c r="AB562" s="20"/>
      <c r="AC562" s="20"/>
      <c r="AD562" s="20"/>
      <c r="AE562" s="20"/>
    </row>
    <row r="563" ht="13.800000000000001">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c r="AA563" s="20"/>
      <c r="AB563" s="20"/>
      <c r="AC563" s="20"/>
      <c r="AD563" s="20"/>
      <c r="AE563" s="20"/>
    </row>
    <row r="564" ht="13.800000000000001">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c r="AA564" s="20"/>
      <c r="AB564" s="20"/>
      <c r="AC564" s="20"/>
      <c r="AD564" s="20"/>
      <c r="AE564" s="20"/>
    </row>
    <row r="565" ht="13.800000000000001">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c r="AA565" s="20"/>
      <c r="AB565" s="20"/>
      <c r="AC565" s="20"/>
      <c r="AD565" s="20"/>
      <c r="AE565" s="20"/>
    </row>
    <row r="566" ht="13.800000000000001">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c r="AA566" s="20"/>
      <c r="AB566" s="20"/>
      <c r="AC566" s="20"/>
      <c r="AD566" s="20"/>
      <c r="AE566" s="20"/>
    </row>
    <row r="567" ht="13.800000000000001">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c r="AA567" s="20"/>
      <c r="AB567" s="20"/>
      <c r="AC567" s="20"/>
      <c r="AD567" s="20"/>
      <c r="AE567" s="20"/>
    </row>
    <row r="568" ht="13.800000000000001">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c r="AA568" s="20"/>
      <c r="AB568" s="20"/>
      <c r="AC568" s="20"/>
      <c r="AD568" s="20"/>
      <c r="AE568" s="20"/>
    </row>
    <row r="569" ht="13.800000000000001">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c r="AA569" s="20"/>
      <c r="AB569" s="20"/>
      <c r="AC569" s="20"/>
      <c r="AD569" s="20"/>
      <c r="AE569" s="20"/>
    </row>
    <row r="570" ht="13.800000000000001">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c r="AA570" s="20"/>
      <c r="AB570" s="20"/>
      <c r="AC570" s="20"/>
      <c r="AD570" s="20"/>
      <c r="AE570" s="20"/>
    </row>
    <row r="571" ht="13.800000000000001">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c r="AA571" s="20"/>
      <c r="AB571" s="20"/>
      <c r="AC571" s="20"/>
      <c r="AD571" s="20"/>
      <c r="AE571" s="20"/>
    </row>
    <row r="572" ht="13.800000000000001">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c r="AA572" s="20"/>
      <c r="AB572" s="20"/>
      <c r="AC572" s="20"/>
      <c r="AD572" s="20"/>
      <c r="AE572" s="20"/>
    </row>
    <row r="573" ht="13.800000000000001">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c r="AA573" s="20"/>
      <c r="AB573" s="20"/>
      <c r="AC573" s="20"/>
      <c r="AD573" s="20"/>
      <c r="AE573" s="20"/>
    </row>
    <row r="574" ht="13.800000000000001">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c r="AA574" s="20"/>
      <c r="AB574" s="20"/>
      <c r="AC574" s="20"/>
      <c r="AD574" s="20"/>
      <c r="AE574" s="20"/>
    </row>
    <row r="575" ht="13.800000000000001">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c r="AA575" s="20"/>
      <c r="AB575" s="20"/>
      <c r="AC575" s="20"/>
      <c r="AD575" s="20"/>
      <c r="AE575" s="20"/>
    </row>
    <row r="576" ht="13.800000000000001">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c r="AA576" s="20"/>
      <c r="AB576" s="20"/>
      <c r="AC576" s="20"/>
      <c r="AD576" s="20"/>
      <c r="AE576" s="20"/>
    </row>
    <row r="577" ht="13.800000000000001">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c r="AA577" s="20"/>
      <c r="AB577" s="20"/>
      <c r="AC577" s="20"/>
      <c r="AD577" s="20"/>
      <c r="AE577" s="20"/>
    </row>
    <row r="578" ht="13.800000000000001">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c r="AA578" s="20"/>
      <c r="AB578" s="20"/>
      <c r="AC578" s="20"/>
      <c r="AD578" s="20"/>
      <c r="AE578" s="20"/>
    </row>
    <row r="579" ht="13.800000000000001">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c r="AA579" s="20"/>
      <c r="AB579" s="20"/>
      <c r="AC579" s="20"/>
      <c r="AD579" s="20"/>
      <c r="AE579" s="20"/>
    </row>
    <row r="580" ht="13.800000000000001">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c r="AA580" s="20"/>
      <c r="AB580" s="20"/>
      <c r="AC580" s="20"/>
      <c r="AD580" s="20"/>
      <c r="AE580" s="20"/>
    </row>
    <row r="581" ht="13.800000000000001">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c r="AA581" s="20"/>
      <c r="AB581" s="20"/>
      <c r="AC581" s="20"/>
      <c r="AD581" s="20"/>
      <c r="AE581" s="20"/>
    </row>
    <row r="582" ht="13.800000000000001">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c r="AA582" s="20"/>
      <c r="AB582" s="20"/>
      <c r="AC582" s="20"/>
      <c r="AD582" s="20"/>
      <c r="AE582" s="20"/>
    </row>
    <row r="583" ht="13.800000000000001">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c r="AA583" s="20"/>
      <c r="AB583" s="20"/>
      <c r="AC583" s="20"/>
      <c r="AD583" s="20"/>
      <c r="AE583" s="20"/>
    </row>
    <row r="584" ht="13.800000000000001">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c r="AA584" s="20"/>
      <c r="AB584" s="20"/>
      <c r="AC584" s="20"/>
      <c r="AD584" s="20"/>
      <c r="AE584" s="20"/>
    </row>
    <row r="585" ht="13.800000000000001">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c r="AA585" s="20"/>
      <c r="AB585" s="20"/>
      <c r="AC585" s="20"/>
      <c r="AD585" s="20"/>
      <c r="AE585" s="20"/>
    </row>
    <row r="586" ht="13.800000000000001">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c r="AA586" s="20"/>
      <c r="AB586" s="20"/>
      <c r="AC586" s="20"/>
      <c r="AD586" s="20"/>
      <c r="AE586" s="20"/>
    </row>
    <row r="587" ht="13.800000000000001">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c r="AA587" s="20"/>
      <c r="AB587" s="20"/>
      <c r="AC587" s="20"/>
      <c r="AD587" s="20"/>
      <c r="AE587" s="20"/>
    </row>
    <row r="588" ht="13.800000000000001">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c r="AA588" s="20"/>
      <c r="AB588" s="20"/>
      <c r="AC588" s="20"/>
      <c r="AD588" s="20"/>
      <c r="AE588" s="20"/>
    </row>
    <row r="589" ht="13.800000000000001">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c r="AA589" s="20"/>
      <c r="AB589" s="20"/>
      <c r="AC589" s="20"/>
      <c r="AD589" s="20"/>
      <c r="AE589" s="20"/>
    </row>
    <row r="590" ht="13.800000000000001">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c r="AA590" s="20"/>
      <c r="AB590" s="20"/>
      <c r="AC590" s="20"/>
      <c r="AD590" s="20"/>
      <c r="AE590" s="20"/>
    </row>
    <row r="591" ht="13.800000000000001">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c r="AA591" s="20"/>
      <c r="AB591" s="20"/>
      <c r="AC591" s="20"/>
      <c r="AD591" s="20"/>
      <c r="AE591" s="20"/>
    </row>
    <row r="592" ht="13.800000000000001">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c r="AA592" s="20"/>
      <c r="AB592" s="20"/>
      <c r="AC592" s="20"/>
      <c r="AD592" s="20"/>
      <c r="AE592" s="20"/>
    </row>
    <row r="593" ht="13.800000000000001">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c r="AA593" s="20"/>
      <c r="AB593" s="20"/>
      <c r="AC593" s="20"/>
      <c r="AD593" s="20"/>
      <c r="AE593" s="20"/>
    </row>
    <row r="594" ht="13.800000000000001">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c r="AA594" s="20"/>
      <c r="AB594" s="20"/>
      <c r="AC594" s="20"/>
      <c r="AD594" s="20"/>
      <c r="AE594" s="20"/>
    </row>
    <row r="595" ht="13.800000000000001">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c r="AA595" s="20"/>
      <c r="AB595" s="20"/>
      <c r="AC595" s="20"/>
      <c r="AD595" s="20"/>
      <c r="AE595" s="20"/>
    </row>
    <row r="596" ht="13.800000000000001">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c r="AA596" s="20"/>
      <c r="AB596" s="20"/>
      <c r="AC596" s="20"/>
      <c r="AD596" s="20"/>
      <c r="AE596" s="20"/>
    </row>
    <row r="597" ht="13.800000000000001">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c r="AA597" s="20"/>
      <c r="AB597" s="20"/>
      <c r="AC597" s="20"/>
      <c r="AD597" s="20"/>
      <c r="AE597" s="20"/>
    </row>
    <row r="598" ht="13.800000000000001">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c r="AA598" s="20"/>
      <c r="AB598" s="20"/>
      <c r="AC598" s="20"/>
      <c r="AD598" s="20"/>
      <c r="AE598" s="20"/>
    </row>
    <row r="599" ht="13.800000000000001">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c r="AA599" s="20"/>
      <c r="AB599" s="20"/>
      <c r="AC599" s="20"/>
      <c r="AD599" s="20"/>
      <c r="AE599" s="20"/>
    </row>
    <row r="600" ht="13.800000000000001">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c r="AA600" s="20"/>
      <c r="AB600" s="20"/>
      <c r="AC600" s="20"/>
      <c r="AD600" s="20"/>
      <c r="AE600" s="20"/>
    </row>
    <row r="601" ht="13.800000000000001">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c r="AA601" s="20"/>
      <c r="AB601" s="20"/>
      <c r="AC601" s="20"/>
      <c r="AD601" s="20"/>
      <c r="AE601" s="20"/>
    </row>
    <row r="602" ht="13.800000000000001">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c r="AA602" s="20"/>
      <c r="AB602" s="20"/>
      <c r="AC602" s="20"/>
      <c r="AD602" s="20"/>
      <c r="AE602" s="20"/>
    </row>
    <row r="603" ht="13.800000000000001">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c r="AA603" s="20"/>
      <c r="AB603" s="20"/>
      <c r="AC603" s="20"/>
      <c r="AD603" s="20"/>
      <c r="AE603" s="20"/>
    </row>
    <row r="604" ht="13.800000000000001">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c r="AA604" s="20"/>
      <c r="AB604" s="20"/>
      <c r="AC604" s="20"/>
      <c r="AD604" s="20"/>
      <c r="AE604" s="20"/>
    </row>
    <row r="605" ht="13.800000000000001">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c r="AA605" s="20"/>
      <c r="AB605" s="20"/>
      <c r="AC605" s="20"/>
      <c r="AD605" s="20"/>
      <c r="AE605" s="20"/>
    </row>
    <row r="606" ht="13.800000000000001">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c r="AA606" s="20"/>
      <c r="AB606" s="20"/>
      <c r="AC606" s="20"/>
      <c r="AD606" s="20"/>
      <c r="AE606" s="20"/>
    </row>
    <row r="607" ht="13.800000000000001">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c r="AA607" s="20"/>
      <c r="AB607" s="20"/>
      <c r="AC607" s="20"/>
      <c r="AD607" s="20"/>
      <c r="AE607" s="20"/>
    </row>
    <row r="608" ht="13.800000000000001">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c r="AA608" s="20"/>
      <c r="AB608" s="20"/>
      <c r="AC608" s="20"/>
      <c r="AD608" s="20"/>
      <c r="AE608" s="20"/>
    </row>
    <row r="609" ht="13.800000000000001">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c r="AA609" s="20"/>
      <c r="AB609" s="20"/>
      <c r="AC609" s="20"/>
      <c r="AD609" s="20"/>
      <c r="AE609" s="20"/>
    </row>
    <row r="610" ht="13.800000000000001">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c r="AA610" s="20"/>
      <c r="AB610" s="20"/>
      <c r="AC610" s="20"/>
      <c r="AD610" s="20"/>
      <c r="AE610" s="20"/>
    </row>
    <row r="611" ht="13.800000000000001">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c r="AA611" s="20"/>
      <c r="AB611" s="20"/>
      <c r="AC611" s="20"/>
      <c r="AD611" s="20"/>
      <c r="AE611" s="20"/>
    </row>
    <row r="612" ht="13.800000000000001">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c r="AA612" s="20"/>
      <c r="AB612" s="20"/>
      <c r="AC612" s="20"/>
      <c r="AD612" s="20"/>
      <c r="AE612" s="20"/>
    </row>
    <row r="613" ht="13.800000000000001">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c r="AA613" s="20"/>
      <c r="AB613" s="20"/>
      <c r="AC613" s="20"/>
      <c r="AD613" s="20"/>
      <c r="AE613" s="20"/>
    </row>
    <row r="614" ht="13.800000000000001">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c r="AA614" s="20"/>
      <c r="AB614" s="20"/>
      <c r="AC614" s="20"/>
      <c r="AD614" s="20"/>
      <c r="AE614" s="20"/>
    </row>
    <row r="615" ht="13.800000000000001">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c r="AA615" s="20"/>
      <c r="AB615" s="20"/>
      <c r="AC615" s="20"/>
      <c r="AD615" s="20"/>
      <c r="AE615" s="20"/>
    </row>
    <row r="616" ht="13.800000000000001">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c r="AA616" s="20"/>
      <c r="AB616" s="20"/>
      <c r="AC616" s="20"/>
      <c r="AD616" s="20"/>
      <c r="AE616" s="20"/>
    </row>
    <row r="617" ht="13.800000000000001">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c r="AA617" s="20"/>
      <c r="AB617" s="20"/>
      <c r="AC617" s="20"/>
      <c r="AD617" s="20"/>
      <c r="AE617" s="20"/>
    </row>
    <row r="618" ht="13.800000000000001">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c r="AA618" s="20"/>
      <c r="AB618" s="20"/>
      <c r="AC618" s="20"/>
      <c r="AD618" s="20"/>
      <c r="AE618" s="20"/>
    </row>
    <row r="619" ht="13.800000000000001">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c r="AA619" s="20"/>
      <c r="AB619" s="20"/>
      <c r="AC619" s="20"/>
      <c r="AD619" s="20"/>
      <c r="AE619" s="20"/>
    </row>
    <row r="620" ht="13.800000000000001">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c r="AA620" s="20"/>
      <c r="AB620" s="20"/>
      <c r="AC620" s="20"/>
      <c r="AD620" s="20"/>
      <c r="AE620" s="20"/>
    </row>
    <row r="621" ht="13.800000000000001">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c r="AA621" s="20"/>
      <c r="AB621" s="20"/>
      <c r="AC621" s="20"/>
      <c r="AD621" s="20"/>
      <c r="AE621" s="20"/>
    </row>
    <row r="622" ht="13.800000000000001">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c r="AA622" s="20"/>
      <c r="AB622" s="20"/>
      <c r="AC622" s="20"/>
      <c r="AD622" s="20"/>
      <c r="AE622" s="20"/>
    </row>
    <row r="623" ht="13.800000000000001">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c r="AA623" s="20"/>
      <c r="AB623" s="20"/>
      <c r="AC623" s="20"/>
      <c r="AD623" s="20"/>
      <c r="AE623" s="20"/>
    </row>
    <row r="624" ht="13.800000000000001">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c r="AA624" s="20"/>
      <c r="AB624" s="20"/>
      <c r="AC624" s="20"/>
      <c r="AD624" s="20"/>
      <c r="AE624" s="20"/>
    </row>
    <row r="625" ht="13.800000000000001">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c r="AA625" s="20"/>
      <c r="AB625" s="20"/>
      <c r="AC625" s="20"/>
      <c r="AD625" s="20"/>
      <c r="AE625" s="20"/>
    </row>
    <row r="626" ht="13.800000000000001">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c r="AA626" s="20"/>
      <c r="AB626" s="20"/>
      <c r="AC626" s="20"/>
      <c r="AD626" s="20"/>
      <c r="AE626" s="20"/>
    </row>
    <row r="627" ht="13.800000000000001">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c r="AA627" s="20"/>
      <c r="AB627" s="20"/>
      <c r="AC627" s="20"/>
      <c r="AD627" s="20"/>
      <c r="AE627" s="20"/>
    </row>
    <row r="628" ht="13.800000000000001">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c r="AA628" s="20"/>
      <c r="AB628" s="20"/>
      <c r="AC628" s="20"/>
      <c r="AD628" s="20"/>
      <c r="AE628" s="20"/>
    </row>
    <row r="629" ht="13.800000000000001">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c r="AA629" s="20"/>
      <c r="AB629" s="20"/>
      <c r="AC629" s="20"/>
      <c r="AD629" s="20"/>
      <c r="AE629" s="20"/>
    </row>
    <row r="630" ht="13.800000000000001">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c r="AA630" s="20"/>
      <c r="AB630" s="20"/>
      <c r="AC630" s="20"/>
      <c r="AD630" s="20"/>
      <c r="AE630" s="20"/>
    </row>
    <row r="631" ht="13.800000000000001">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c r="AA631" s="20"/>
      <c r="AB631" s="20"/>
      <c r="AC631" s="20"/>
      <c r="AD631" s="20"/>
      <c r="AE631" s="20"/>
    </row>
    <row r="632" ht="13.800000000000001">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c r="AA632" s="20"/>
      <c r="AB632" s="20"/>
      <c r="AC632" s="20"/>
      <c r="AD632" s="20"/>
      <c r="AE632" s="20"/>
    </row>
    <row r="633" ht="13.800000000000001">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c r="AA633" s="20"/>
      <c r="AB633" s="20"/>
      <c r="AC633" s="20"/>
      <c r="AD633" s="20"/>
      <c r="AE633" s="20"/>
    </row>
    <row r="634" ht="13.800000000000001">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c r="AA634" s="20"/>
      <c r="AB634" s="20"/>
      <c r="AC634" s="20"/>
      <c r="AD634" s="20"/>
      <c r="AE634" s="20"/>
    </row>
    <row r="635" ht="13.800000000000001">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c r="AA635" s="20"/>
      <c r="AB635" s="20"/>
      <c r="AC635" s="20"/>
      <c r="AD635" s="20"/>
      <c r="AE635" s="20"/>
    </row>
    <row r="636" ht="13.800000000000001">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c r="AA636" s="20"/>
      <c r="AB636" s="20"/>
      <c r="AC636" s="20"/>
      <c r="AD636" s="20"/>
      <c r="AE636" s="20"/>
    </row>
    <row r="637" ht="13.800000000000001">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c r="AA637" s="20"/>
      <c r="AB637" s="20"/>
      <c r="AC637" s="20"/>
      <c r="AD637" s="20"/>
      <c r="AE637" s="20"/>
    </row>
    <row r="638" ht="13.800000000000001">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c r="AA638" s="20"/>
      <c r="AB638" s="20"/>
      <c r="AC638" s="20"/>
      <c r="AD638" s="20"/>
      <c r="AE638" s="20"/>
    </row>
    <row r="639" ht="13.800000000000001">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c r="AA639" s="20"/>
      <c r="AB639" s="20"/>
      <c r="AC639" s="20"/>
      <c r="AD639" s="20"/>
      <c r="AE639" s="20"/>
    </row>
    <row r="640" ht="13.800000000000001">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c r="AA640" s="20"/>
      <c r="AB640" s="20"/>
      <c r="AC640" s="20"/>
      <c r="AD640" s="20"/>
      <c r="AE640" s="20"/>
    </row>
    <row r="641" ht="13.800000000000001">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c r="AA641" s="20"/>
      <c r="AB641" s="20"/>
      <c r="AC641" s="20"/>
      <c r="AD641" s="20"/>
      <c r="AE641" s="20"/>
    </row>
    <row r="642" ht="13.800000000000001">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c r="AA642" s="20"/>
      <c r="AB642" s="20"/>
      <c r="AC642" s="20"/>
      <c r="AD642" s="20"/>
      <c r="AE642" s="20"/>
    </row>
    <row r="643" ht="13.800000000000001">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c r="AA643" s="20"/>
      <c r="AB643" s="20"/>
      <c r="AC643" s="20"/>
      <c r="AD643" s="20"/>
      <c r="AE643" s="20"/>
    </row>
    <row r="644" ht="13.800000000000001">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c r="AA644" s="20"/>
      <c r="AB644" s="20"/>
      <c r="AC644" s="20"/>
      <c r="AD644" s="20"/>
      <c r="AE644" s="20"/>
    </row>
    <row r="645" ht="13.800000000000001">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c r="AA645" s="20"/>
      <c r="AB645" s="20"/>
      <c r="AC645" s="20"/>
      <c r="AD645" s="20"/>
      <c r="AE645" s="20"/>
    </row>
    <row r="646" ht="13.800000000000001">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c r="AA646" s="20"/>
      <c r="AB646" s="20"/>
      <c r="AC646" s="20"/>
      <c r="AD646" s="20"/>
      <c r="AE646" s="20"/>
    </row>
    <row r="647" ht="13.800000000000001">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c r="AA647" s="20"/>
      <c r="AB647" s="20"/>
      <c r="AC647" s="20"/>
      <c r="AD647" s="20"/>
      <c r="AE647" s="20"/>
    </row>
    <row r="648" ht="13.800000000000001">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c r="AA648" s="20"/>
      <c r="AB648" s="20"/>
      <c r="AC648" s="20"/>
      <c r="AD648" s="20"/>
      <c r="AE648" s="20"/>
    </row>
    <row r="649" ht="13.800000000000001">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c r="AA649" s="20"/>
      <c r="AB649" s="20"/>
      <c r="AC649" s="20"/>
      <c r="AD649" s="20"/>
      <c r="AE649" s="20"/>
    </row>
    <row r="650" ht="13.800000000000001">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c r="AA650" s="20"/>
      <c r="AB650" s="20"/>
      <c r="AC650" s="20"/>
      <c r="AD650" s="20"/>
      <c r="AE650" s="20"/>
    </row>
    <row r="651" ht="13.800000000000001">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c r="AA651" s="20"/>
      <c r="AB651" s="20"/>
      <c r="AC651" s="20"/>
      <c r="AD651" s="20"/>
      <c r="AE651" s="20"/>
    </row>
    <row r="652" ht="13.800000000000001">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c r="AA652" s="20"/>
      <c r="AB652" s="20"/>
      <c r="AC652" s="20"/>
      <c r="AD652" s="20"/>
      <c r="AE652" s="20"/>
    </row>
    <row r="653" ht="13.800000000000001">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c r="AA653" s="20"/>
      <c r="AB653" s="20"/>
      <c r="AC653" s="20"/>
      <c r="AD653" s="20"/>
      <c r="AE653" s="20"/>
    </row>
    <row r="654" ht="13.800000000000001">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c r="AA654" s="20"/>
      <c r="AB654" s="20"/>
      <c r="AC654" s="20"/>
      <c r="AD654" s="20"/>
      <c r="AE654" s="20"/>
    </row>
    <row r="655" ht="13.800000000000001">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c r="AA655" s="20"/>
      <c r="AB655" s="20"/>
      <c r="AC655" s="20"/>
      <c r="AD655" s="20"/>
      <c r="AE655" s="20"/>
    </row>
    <row r="656" ht="13.800000000000001">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c r="AA656" s="20"/>
      <c r="AB656" s="20"/>
      <c r="AC656" s="20"/>
      <c r="AD656" s="20"/>
      <c r="AE656" s="20"/>
    </row>
    <row r="657" ht="13.800000000000001">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c r="AA657" s="20"/>
      <c r="AB657" s="20"/>
      <c r="AC657" s="20"/>
      <c r="AD657" s="20"/>
      <c r="AE657" s="20"/>
    </row>
    <row r="658" ht="13.800000000000001">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c r="AA658" s="20"/>
      <c r="AB658" s="20"/>
      <c r="AC658" s="20"/>
      <c r="AD658" s="20"/>
      <c r="AE658" s="20"/>
    </row>
    <row r="659" ht="13.800000000000001">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c r="AA659" s="20"/>
      <c r="AB659" s="20"/>
      <c r="AC659" s="20"/>
      <c r="AD659" s="20"/>
      <c r="AE659" s="20"/>
    </row>
    <row r="660" ht="13.800000000000001">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c r="AA660" s="20"/>
      <c r="AB660" s="20"/>
      <c r="AC660" s="20"/>
      <c r="AD660" s="20"/>
      <c r="AE660" s="20"/>
    </row>
    <row r="661" ht="13.800000000000001">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c r="AA661" s="20"/>
      <c r="AB661" s="20"/>
      <c r="AC661" s="20"/>
      <c r="AD661" s="20"/>
      <c r="AE661" s="20"/>
    </row>
    <row r="662" ht="13.800000000000001">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c r="AA662" s="20"/>
      <c r="AB662" s="20"/>
      <c r="AC662" s="20"/>
      <c r="AD662" s="20"/>
      <c r="AE662" s="20"/>
    </row>
    <row r="663" ht="13.800000000000001">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c r="AA663" s="20"/>
      <c r="AB663" s="20"/>
      <c r="AC663" s="20"/>
      <c r="AD663" s="20"/>
      <c r="AE663" s="20"/>
    </row>
    <row r="664" ht="13.800000000000001">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c r="AA664" s="20"/>
      <c r="AB664" s="20"/>
      <c r="AC664" s="20"/>
      <c r="AD664" s="20"/>
      <c r="AE664" s="20"/>
    </row>
    <row r="665" ht="13.800000000000001">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c r="AA665" s="20"/>
      <c r="AB665" s="20"/>
      <c r="AC665" s="20"/>
      <c r="AD665" s="20"/>
      <c r="AE665" s="20"/>
    </row>
    <row r="666" ht="13.800000000000001">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c r="AA666" s="20"/>
      <c r="AB666" s="20"/>
      <c r="AC666" s="20"/>
      <c r="AD666" s="20"/>
      <c r="AE666" s="20"/>
    </row>
    <row r="667" ht="13.800000000000001">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c r="AA667" s="20"/>
      <c r="AB667" s="20"/>
      <c r="AC667" s="20"/>
      <c r="AD667" s="20"/>
      <c r="AE667" s="20"/>
    </row>
    <row r="668" ht="13.800000000000001">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c r="AA668" s="20"/>
      <c r="AB668" s="20"/>
      <c r="AC668" s="20"/>
      <c r="AD668" s="20"/>
      <c r="AE668" s="20"/>
    </row>
    <row r="669" ht="13.800000000000001">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c r="AA669" s="20"/>
      <c r="AB669" s="20"/>
      <c r="AC669" s="20"/>
      <c r="AD669" s="20"/>
      <c r="AE669" s="20"/>
    </row>
    <row r="670" ht="13.800000000000001">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c r="AA670" s="20"/>
      <c r="AB670" s="20"/>
      <c r="AC670" s="20"/>
      <c r="AD670" s="20"/>
      <c r="AE670" s="20"/>
    </row>
    <row r="671" ht="13.800000000000001">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c r="AA671" s="20"/>
      <c r="AB671" s="20"/>
      <c r="AC671" s="20"/>
      <c r="AD671" s="20"/>
      <c r="AE671" s="20"/>
    </row>
    <row r="672" ht="13.800000000000001">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c r="AA672" s="20"/>
      <c r="AB672" s="20"/>
      <c r="AC672" s="20"/>
      <c r="AD672" s="20"/>
      <c r="AE672" s="20"/>
    </row>
    <row r="673" ht="13.800000000000001">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c r="AA673" s="20"/>
      <c r="AB673" s="20"/>
      <c r="AC673" s="20"/>
      <c r="AD673" s="20"/>
      <c r="AE673" s="20"/>
    </row>
    <row r="674" ht="13.800000000000001">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c r="AA674" s="20"/>
      <c r="AB674" s="20"/>
      <c r="AC674" s="20"/>
      <c r="AD674" s="20"/>
      <c r="AE674" s="20"/>
    </row>
    <row r="675" ht="13.800000000000001">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c r="AA675" s="20"/>
      <c r="AB675" s="20"/>
      <c r="AC675" s="20"/>
      <c r="AD675" s="20"/>
      <c r="AE675" s="20"/>
    </row>
    <row r="676" ht="13.800000000000001">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c r="AA676" s="20"/>
      <c r="AB676" s="20"/>
      <c r="AC676" s="20"/>
      <c r="AD676" s="20"/>
      <c r="AE676" s="20"/>
    </row>
    <row r="677" ht="13.800000000000001">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c r="AA677" s="20"/>
      <c r="AB677" s="20"/>
      <c r="AC677" s="20"/>
      <c r="AD677" s="20"/>
      <c r="AE677" s="20"/>
    </row>
    <row r="678" ht="13.800000000000001">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c r="AA678" s="20"/>
      <c r="AB678" s="20"/>
      <c r="AC678" s="20"/>
      <c r="AD678" s="20"/>
      <c r="AE678" s="20"/>
    </row>
    <row r="679" ht="13.800000000000001">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c r="AA679" s="20"/>
      <c r="AB679" s="20"/>
      <c r="AC679" s="20"/>
      <c r="AD679" s="20"/>
      <c r="AE679" s="20"/>
    </row>
    <row r="680" ht="13.800000000000001">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c r="AA680" s="20"/>
      <c r="AB680" s="20"/>
      <c r="AC680" s="20"/>
      <c r="AD680" s="20"/>
      <c r="AE680" s="20"/>
    </row>
    <row r="681" ht="13.800000000000001">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c r="AA681" s="20"/>
      <c r="AB681" s="20"/>
      <c r="AC681" s="20"/>
      <c r="AD681" s="20"/>
      <c r="AE681" s="20"/>
    </row>
    <row r="682" ht="13.800000000000001">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c r="AA682" s="20"/>
      <c r="AB682" s="20"/>
      <c r="AC682" s="20"/>
      <c r="AD682" s="20"/>
      <c r="AE682" s="20"/>
    </row>
    <row r="683" ht="13.800000000000001">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c r="AA683" s="20"/>
      <c r="AB683" s="20"/>
      <c r="AC683" s="20"/>
      <c r="AD683" s="20"/>
      <c r="AE683" s="20"/>
    </row>
    <row r="684" ht="13.800000000000001">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c r="AA684" s="20"/>
      <c r="AB684" s="20"/>
      <c r="AC684" s="20"/>
      <c r="AD684" s="20"/>
      <c r="AE684" s="20"/>
    </row>
    <row r="685" ht="13.800000000000001">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c r="AA685" s="20"/>
      <c r="AB685" s="20"/>
      <c r="AC685" s="20"/>
      <c r="AD685" s="20"/>
      <c r="AE685" s="20"/>
    </row>
    <row r="686" ht="13.800000000000001">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c r="AA686" s="20"/>
      <c r="AB686" s="20"/>
      <c r="AC686" s="20"/>
      <c r="AD686" s="20"/>
      <c r="AE686" s="20"/>
    </row>
    <row r="687" ht="13.800000000000001">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c r="AA687" s="20"/>
      <c r="AB687" s="20"/>
      <c r="AC687" s="20"/>
      <c r="AD687" s="20"/>
      <c r="AE687" s="20"/>
    </row>
    <row r="688" ht="13.800000000000001">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c r="AA688" s="20"/>
      <c r="AB688" s="20"/>
      <c r="AC688" s="20"/>
      <c r="AD688" s="20"/>
      <c r="AE688" s="20"/>
    </row>
    <row r="689" ht="13.800000000000001">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c r="AA689" s="20"/>
      <c r="AB689" s="20"/>
      <c r="AC689" s="20"/>
      <c r="AD689" s="20"/>
      <c r="AE689" s="20"/>
    </row>
    <row r="690" ht="13.800000000000001">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c r="AA690" s="20"/>
      <c r="AB690" s="20"/>
      <c r="AC690" s="20"/>
      <c r="AD690" s="20"/>
      <c r="AE690" s="20"/>
    </row>
    <row r="691" ht="13.800000000000001">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c r="AA691" s="20"/>
      <c r="AB691" s="20"/>
      <c r="AC691" s="20"/>
      <c r="AD691" s="20"/>
      <c r="AE691" s="20"/>
    </row>
    <row r="692" ht="13.800000000000001">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c r="AA692" s="20"/>
      <c r="AB692" s="20"/>
      <c r="AC692" s="20"/>
      <c r="AD692" s="20"/>
      <c r="AE692" s="20"/>
    </row>
    <row r="693" ht="13.800000000000001">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c r="AA693" s="20"/>
      <c r="AB693" s="20"/>
      <c r="AC693" s="20"/>
      <c r="AD693" s="20"/>
      <c r="AE693" s="20"/>
    </row>
    <row r="694" ht="13.800000000000001">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c r="AA694" s="20"/>
      <c r="AB694" s="20"/>
      <c r="AC694" s="20"/>
      <c r="AD694" s="20"/>
      <c r="AE694" s="20"/>
    </row>
    <row r="695" ht="13.800000000000001">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c r="AA695" s="20"/>
      <c r="AB695" s="20"/>
      <c r="AC695" s="20"/>
      <c r="AD695" s="20"/>
      <c r="AE695" s="20"/>
    </row>
    <row r="696" ht="13.800000000000001">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c r="AA696" s="20"/>
      <c r="AB696" s="20"/>
      <c r="AC696" s="20"/>
      <c r="AD696" s="20"/>
      <c r="AE696" s="20"/>
    </row>
    <row r="697" ht="13.800000000000001">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c r="AA697" s="20"/>
      <c r="AB697" s="20"/>
      <c r="AC697" s="20"/>
      <c r="AD697" s="20"/>
      <c r="AE697" s="20"/>
    </row>
    <row r="698" ht="13.800000000000001">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c r="AA698" s="20"/>
      <c r="AB698" s="20"/>
      <c r="AC698" s="20"/>
      <c r="AD698" s="20"/>
      <c r="AE698" s="20"/>
    </row>
    <row r="699" ht="13.800000000000001">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c r="AA699" s="20"/>
      <c r="AB699" s="20"/>
      <c r="AC699" s="20"/>
      <c r="AD699" s="20"/>
      <c r="AE699" s="20"/>
    </row>
    <row r="700" ht="13.800000000000001">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c r="AA700" s="20"/>
      <c r="AB700" s="20"/>
      <c r="AC700" s="20"/>
      <c r="AD700" s="20"/>
      <c r="AE700" s="20"/>
    </row>
    <row r="701" ht="13.800000000000001">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c r="AA701" s="20"/>
      <c r="AB701" s="20"/>
      <c r="AC701" s="20"/>
      <c r="AD701" s="20"/>
      <c r="AE701" s="20"/>
    </row>
    <row r="702" ht="13.800000000000001">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c r="AA702" s="20"/>
      <c r="AB702" s="20"/>
      <c r="AC702" s="20"/>
      <c r="AD702" s="20"/>
      <c r="AE702" s="20"/>
    </row>
    <row r="703" ht="13.800000000000001">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c r="AA703" s="20"/>
      <c r="AB703" s="20"/>
      <c r="AC703" s="20"/>
      <c r="AD703" s="20"/>
      <c r="AE703" s="20"/>
    </row>
    <row r="704" ht="13.800000000000001">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c r="AA704" s="20"/>
      <c r="AB704" s="20"/>
      <c r="AC704" s="20"/>
      <c r="AD704" s="20"/>
      <c r="AE704" s="20"/>
    </row>
    <row r="705" ht="13.800000000000001">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c r="AA705" s="20"/>
      <c r="AB705" s="20"/>
      <c r="AC705" s="20"/>
      <c r="AD705" s="20"/>
      <c r="AE705" s="20"/>
    </row>
    <row r="706" ht="13.800000000000001">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c r="AA706" s="20"/>
      <c r="AB706" s="20"/>
      <c r="AC706" s="20"/>
      <c r="AD706" s="20"/>
      <c r="AE706" s="20"/>
    </row>
    <row r="707" ht="13.800000000000001">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c r="AA707" s="20"/>
      <c r="AB707" s="20"/>
      <c r="AC707" s="20"/>
      <c r="AD707" s="20"/>
      <c r="AE707" s="20"/>
    </row>
    <row r="708" ht="13.800000000000001">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c r="AA708" s="20"/>
      <c r="AB708" s="20"/>
      <c r="AC708" s="20"/>
      <c r="AD708" s="20"/>
      <c r="AE708" s="20"/>
    </row>
    <row r="709" ht="13.800000000000001">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c r="AA709" s="20"/>
      <c r="AB709" s="20"/>
      <c r="AC709" s="20"/>
      <c r="AD709" s="20"/>
      <c r="AE709" s="20"/>
    </row>
    <row r="710" ht="13.800000000000001">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c r="AA710" s="20"/>
      <c r="AB710" s="20"/>
      <c r="AC710" s="20"/>
      <c r="AD710" s="20"/>
      <c r="AE710" s="20"/>
    </row>
    <row r="711" ht="13.800000000000001">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c r="AA711" s="20"/>
      <c r="AB711" s="20"/>
      <c r="AC711" s="20"/>
      <c r="AD711" s="20"/>
      <c r="AE711" s="20"/>
    </row>
    <row r="712" ht="13.800000000000001">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c r="AA712" s="20"/>
      <c r="AB712" s="20"/>
      <c r="AC712" s="20"/>
      <c r="AD712" s="20"/>
      <c r="AE712" s="20"/>
    </row>
    <row r="713" ht="13.800000000000001">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c r="AA713" s="20"/>
      <c r="AB713" s="20"/>
      <c r="AC713" s="20"/>
      <c r="AD713" s="20"/>
      <c r="AE713" s="20"/>
    </row>
    <row r="714" ht="13.800000000000001">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c r="AA714" s="20"/>
      <c r="AB714" s="20"/>
      <c r="AC714" s="20"/>
      <c r="AD714" s="20"/>
      <c r="AE714" s="20"/>
    </row>
    <row r="715" ht="13.800000000000001">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c r="AA715" s="20"/>
      <c r="AB715" s="20"/>
      <c r="AC715" s="20"/>
      <c r="AD715" s="20"/>
      <c r="AE715" s="20"/>
    </row>
    <row r="716" ht="13.800000000000001">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c r="AA716" s="20"/>
      <c r="AB716" s="20"/>
      <c r="AC716" s="20"/>
      <c r="AD716" s="20"/>
      <c r="AE716" s="20"/>
    </row>
    <row r="717" ht="13.800000000000001">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c r="AA717" s="20"/>
      <c r="AB717" s="20"/>
      <c r="AC717" s="20"/>
      <c r="AD717" s="20"/>
      <c r="AE717" s="20"/>
    </row>
    <row r="718" ht="13.800000000000001">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c r="AA718" s="20"/>
      <c r="AB718" s="20"/>
      <c r="AC718" s="20"/>
      <c r="AD718" s="20"/>
      <c r="AE718" s="20"/>
    </row>
    <row r="719" ht="13.800000000000001">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c r="AA719" s="20"/>
      <c r="AB719" s="20"/>
      <c r="AC719" s="20"/>
      <c r="AD719" s="20"/>
      <c r="AE719" s="20"/>
    </row>
    <row r="720" ht="13.800000000000001">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c r="AA720" s="20"/>
      <c r="AB720" s="20"/>
      <c r="AC720" s="20"/>
      <c r="AD720" s="20"/>
      <c r="AE720" s="20"/>
    </row>
    <row r="721" ht="13.800000000000001">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c r="AA721" s="20"/>
      <c r="AB721" s="20"/>
      <c r="AC721" s="20"/>
      <c r="AD721" s="20"/>
      <c r="AE721" s="20"/>
    </row>
    <row r="722" ht="13.800000000000001">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c r="AA722" s="20"/>
      <c r="AB722" s="20"/>
      <c r="AC722" s="20"/>
      <c r="AD722" s="20"/>
      <c r="AE722" s="20"/>
    </row>
    <row r="723" ht="13.800000000000001">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c r="AA723" s="20"/>
      <c r="AB723" s="20"/>
      <c r="AC723" s="20"/>
      <c r="AD723" s="20"/>
      <c r="AE723" s="20"/>
    </row>
    <row r="724" ht="13.800000000000001">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c r="AA724" s="20"/>
      <c r="AB724" s="20"/>
      <c r="AC724" s="20"/>
      <c r="AD724" s="20"/>
      <c r="AE724" s="20"/>
    </row>
    <row r="725" ht="13.800000000000001">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c r="AA725" s="20"/>
      <c r="AB725" s="20"/>
      <c r="AC725" s="20"/>
      <c r="AD725" s="20"/>
      <c r="AE725" s="20"/>
    </row>
    <row r="726" ht="13.800000000000001">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c r="AA726" s="20"/>
      <c r="AB726" s="20"/>
      <c r="AC726" s="20"/>
      <c r="AD726" s="20"/>
      <c r="AE726" s="20"/>
    </row>
    <row r="727" ht="13.800000000000001">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c r="AA727" s="20"/>
      <c r="AB727" s="20"/>
      <c r="AC727" s="20"/>
      <c r="AD727" s="20"/>
      <c r="AE727" s="20"/>
    </row>
    <row r="728" ht="13.800000000000001">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c r="AA728" s="20"/>
      <c r="AB728" s="20"/>
      <c r="AC728" s="20"/>
      <c r="AD728" s="20"/>
      <c r="AE728" s="20"/>
    </row>
    <row r="729" ht="13.800000000000001">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c r="AA729" s="20"/>
      <c r="AB729" s="20"/>
      <c r="AC729" s="20"/>
      <c r="AD729" s="20"/>
      <c r="AE729" s="20"/>
    </row>
    <row r="730" ht="13.800000000000001">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c r="AA730" s="20"/>
      <c r="AB730" s="20"/>
      <c r="AC730" s="20"/>
      <c r="AD730" s="20"/>
      <c r="AE730" s="20"/>
    </row>
    <row r="731" ht="13.800000000000001">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c r="AA731" s="20"/>
      <c r="AB731" s="20"/>
      <c r="AC731" s="20"/>
      <c r="AD731" s="20"/>
      <c r="AE731" s="20"/>
    </row>
    <row r="732" ht="13.800000000000001">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c r="AA732" s="20"/>
      <c r="AB732" s="20"/>
      <c r="AC732" s="20"/>
      <c r="AD732" s="20"/>
      <c r="AE732" s="20"/>
    </row>
    <row r="733" ht="13.800000000000001">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c r="AA733" s="20"/>
      <c r="AB733" s="20"/>
      <c r="AC733" s="20"/>
      <c r="AD733" s="20"/>
      <c r="AE733" s="20"/>
    </row>
    <row r="734" ht="13.800000000000001">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c r="AA734" s="20"/>
      <c r="AB734" s="20"/>
      <c r="AC734" s="20"/>
      <c r="AD734" s="20"/>
      <c r="AE734" s="20"/>
    </row>
    <row r="735" ht="13.800000000000001">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c r="AA735" s="20"/>
      <c r="AB735" s="20"/>
      <c r="AC735" s="20"/>
      <c r="AD735" s="20"/>
      <c r="AE735" s="20"/>
    </row>
    <row r="736" ht="13.800000000000001">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row>
    <row r="737" ht="13.800000000000001">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c r="AA737" s="20"/>
      <c r="AB737" s="20"/>
      <c r="AC737" s="20"/>
      <c r="AD737" s="20"/>
      <c r="AE737" s="20"/>
    </row>
    <row r="738" ht="13.800000000000001">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c r="AA738" s="20"/>
      <c r="AB738" s="20"/>
      <c r="AC738" s="20"/>
      <c r="AD738" s="20"/>
      <c r="AE738" s="20"/>
    </row>
    <row r="739" ht="13.800000000000001">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c r="AA739" s="20"/>
      <c r="AB739" s="20"/>
      <c r="AC739" s="20"/>
      <c r="AD739" s="20"/>
      <c r="AE739" s="20"/>
    </row>
    <row r="740" ht="13.800000000000001">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row>
    <row r="741" ht="13.800000000000001">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row>
    <row r="742" ht="13.800000000000001">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row>
    <row r="743" ht="13.800000000000001">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row>
    <row r="744" ht="13.800000000000001">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row>
    <row r="745" ht="13.800000000000001">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row>
    <row r="746" ht="13.800000000000001">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row>
    <row r="747" ht="13.800000000000001">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row>
    <row r="748" ht="13.800000000000001">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row>
    <row r="749" ht="13.800000000000001">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row>
    <row r="750" ht="13.800000000000001">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row>
    <row r="751" ht="13.800000000000001">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row>
    <row r="752" ht="13.800000000000001">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row>
    <row r="753" ht="13.800000000000001">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row>
    <row r="754" ht="13.800000000000001">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row>
    <row r="755" ht="13.800000000000001">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row>
    <row r="756" ht="13.800000000000001">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row>
    <row r="757" ht="13.800000000000001">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row>
    <row r="758" ht="13.800000000000001">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row>
    <row r="759" ht="13.800000000000001">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row>
    <row r="760" ht="13.800000000000001">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row>
    <row r="761" ht="13.800000000000001">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row>
    <row r="762" ht="13.800000000000001">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row>
    <row r="763" ht="13.800000000000001">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row>
    <row r="764" ht="13.800000000000001">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row>
    <row r="765" ht="13.800000000000001">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row>
    <row r="766" ht="13.800000000000001">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row>
    <row r="767" ht="13.800000000000001">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row>
    <row r="768" ht="13.800000000000001">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row>
    <row r="769" ht="13.800000000000001">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row>
    <row r="770" ht="13.800000000000001">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row>
    <row r="771" ht="13.800000000000001">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row>
    <row r="772" ht="13.800000000000001">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row>
    <row r="773" ht="13.800000000000001">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row>
    <row r="774" ht="13.800000000000001">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row>
    <row r="775" ht="13.800000000000001">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row>
    <row r="776" ht="13.800000000000001">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row>
    <row r="777" ht="13.800000000000001">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row>
    <row r="778" ht="13.800000000000001">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row>
    <row r="779" ht="13.800000000000001">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row>
    <row r="780" ht="13.800000000000001">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c r="AA780" s="20"/>
      <c r="AB780" s="20"/>
      <c r="AC780" s="20"/>
      <c r="AD780" s="20"/>
      <c r="AE780" s="20"/>
    </row>
    <row r="781" ht="13.800000000000001">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c r="AA781" s="20"/>
      <c r="AB781" s="20"/>
      <c r="AC781" s="20"/>
      <c r="AD781" s="20"/>
      <c r="AE781" s="20"/>
    </row>
    <row r="782" ht="13.800000000000001">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c r="AA782" s="20"/>
      <c r="AB782" s="20"/>
      <c r="AC782" s="20"/>
      <c r="AD782" s="20"/>
      <c r="AE782" s="20"/>
    </row>
    <row r="783" ht="13.800000000000001">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c r="AA783" s="20"/>
      <c r="AB783" s="20"/>
      <c r="AC783" s="20"/>
      <c r="AD783" s="20"/>
      <c r="AE783" s="20"/>
    </row>
    <row r="784" ht="13.800000000000001">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c r="AA784" s="20"/>
      <c r="AB784" s="20"/>
      <c r="AC784" s="20"/>
      <c r="AD784" s="20"/>
      <c r="AE784" s="20"/>
    </row>
    <row r="785" ht="13.800000000000001">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c r="AA785" s="20"/>
      <c r="AB785" s="20"/>
      <c r="AC785" s="20"/>
      <c r="AD785" s="20"/>
      <c r="AE785" s="20"/>
    </row>
    <row r="786" ht="13.800000000000001">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row>
    <row r="787" ht="13.800000000000001">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c r="AA787" s="20"/>
      <c r="AB787" s="20"/>
      <c r="AC787" s="20"/>
      <c r="AD787" s="20"/>
      <c r="AE787" s="20"/>
    </row>
    <row r="788" ht="13.800000000000001">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c r="AA788" s="20"/>
      <c r="AB788" s="20"/>
      <c r="AC788" s="20"/>
      <c r="AD788" s="20"/>
      <c r="AE788" s="20"/>
    </row>
    <row r="789" ht="13.800000000000001">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c r="AA789" s="20"/>
      <c r="AB789" s="20"/>
      <c r="AC789" s="20"/>
      <c r="AD789" s="20"/>
      <c r="AE789" s="20"/>
    </row>
    <row r="790" ht="13.800000000000001">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c r="AA790" s="20"/>
      <c r="AB790" s="20"/>
      <c r="AC790" s="20"/>
      <c r="AD790" s="20"/>
      <c r="AE790" s="20"/>
    </row>
    <row r="791" ht="13.800000000000001">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c r="AA791" s="20"/>
      <c r="AB791" s="20"/>
      <c r="AC791" s="20"/>
      <c r="AD791" s="20"/>
      <c r="AE791" s="20"/>
    </row>
    <row r="792" ht="13.800000000000001">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c r="AA792" s="20"/>
      <c r="AB792" s="20"/>
      <c r="AC792" s="20"/>
      <c r="AD792" s="20"/>
      <c r="AE792" s="20"/>
    </row>
    <row r="793" ht="13.800000000000001">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c r="AA793" s="20"/>
      <c r="AB793" s="20"/>
      <c r="AC793" s="20"/>
      <c r="AD793" s="20"/>
      <c r="AE793" s="20"/>
    </row>
    <row r="794" ht="13.800000000000001">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c r="AA794" s="20"/>
      <c r="AB794" s="20"/>
      <c r="AC794" s="20"/>
      <c r="AD794" s="20"/>
      <c r="AE794" s="20"/>
    </row>
    <row r="795" ht="13.800000000000001">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c r="AA795" s="20"/>
      <c r="AB795" s="20"/>
      <c r="AC795" s="20"/>
      <c r="AD795" s="20"/>
      <c r="AE795" s="20"/>
    </row>
    <row r="796" ht="13.800000000000001">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c r="AA796" s="20"/>
      <c r="AB796" s="20"/>
      <c r="AC796" s="20"/>
      <c r="AD796" s="20"/>
      <c r="AE796" s="20"/>
    </row>
    <row r="797" ht="13.800000000000001">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c r="AA797" s="20"/>
      <c r="AB797" s="20"/>
      <c r="AC797" s="20"/>
      <c r="AD797" s="20"/>
      <c r="AE797" s="20"/>
    </row>
    <row r="798" ht="13.800000000000001">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c r="AA798" s="20"/>
      <c r="AB798" s="20"/>
      <c r="AC798" s="20"/>
      <c r="AD798" s="20"/>
      <c r="AE798" s="20"/>
    </row>
    <row r="799" ht="13.800000000000001">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c r="AA799" s="20"/>
      <c r="AB799" s="20"/>
      <c r="AC799" s="20"/>
      <c r="AD799" s="20"/>
      <c r="AE799" s="20"/>
    </row>
    <row r="800" ht="13.800000000000001">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c r="AA800" s="20"/>
      <c r="AB800" s="20"/>
      <c r="AC800" s="20"/>
      <c r="AD800" s="20"/>
      <c r="AE800" s="20"/>
    </row>
    <row r="801" ht="13.800000000000001">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c r="AA801" s="20"/>
      <c r="AB801" s="20"/>
      <c r="AC801" s="20"/>
      <c r="AD801" s="20"/>
      <c r="AE801" s="20"/>
    </row>
    <row r="802" ht="13.800000000000001">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c r="AA802" s="20"/>
      <c r="AB802" s="20"/>
      <c r="AC802" s="20"/>
      <c r="AD802" s="20"/>
      <c r="AE802" s="20"/>
    </row>
    <row r="803" ht="13.800000000000001">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c r="AA803" s="20"/>
      <c r="AB803" s="20"/>
      <c r="AC803" s="20"/>
      <c r="AD803" s="20"/>
      <c r="AE803" s="20"/>
    </row>
    <row r="804" ht="13.800000000000001">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c r="AA804" s="20"/>
      <c r="AB804" s="20"/>
      <c r="AC804" s="20"/>
      <c r="AD804" s="20"/>
      <c r="AE804" s="20"/>
    </row>
    <row r="805" ht="13.800000000000001">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c r="AA805" s="20"/>
      <c r="AB805" s="20"/>
      <c r="AC805" s="20"/>
      <c r="AD805" s="20"/>
      <c r="AE805" s="20"/>
    </row>
    <row r="806" ht="13.800000000000001">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c r="AA806" s="20"/>
      <c r="AB806" s="20"/>
      <c r="AC806" s="20"/>
      <c r="AD806" s="20"/>
      <c r="AE806" s="20"/>
    </row>
    <row r="807" ht="13.800000000000001">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c r="AA807" s="20"/>
      <c r="AB807" s="20"/>
      <c r="AC807" s="20"/>
      <c r="AD807" s="20"/>
      <c r="AE807" s="20"/>
    </row>
    <row r="808" ht="13.800000000000001">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c r="AA808" s="20"/>
      <c r="AB808" s="20"/>
      <c r="AC808" s="20"/>
      <c r="AD808" s="20"/>
      <c r="AE808" s="20"/>
    </row>
    <row r="809" ht="13.800000000000001">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c r="AA809" s="20"/>
      <c r="AB809" s="20"/>
      <c r="AC809" s="20"/>
      <c r="AD809" s="20"/>
      <c r="AE809" s="20"/>
    </row>
    <row r="810" ht="13.800000000000001">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c r="AA810" s="20"/>
      <c r="AB810" s="20"/>
      <c r="AC810" s="20"/>
      <c r="AD810" s="20"/>
      <c r="AE810" s="20"/>
    </row>
    <row r="811" ht="13.800000000000001">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c r="AA811" s="20"/>
      <c r="AB811" s="20"/>
      <c r="AC811" s="20"/>
      <c r="AD811" s="20"/>
      <c r="AE811" s="20"/>
    </row>
    <row r="812" ht="13.800000000000001">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c r="AA812" s="20"/>
      <c r="AB812" s="20"/>
      <c r="AC812" s="20"/>
      <c r="AD812" s="20"/>
      <c r="AE812" s="20"/>
    </row>
    <row r="813" ht="13.800000000000001">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c r="AA813" s="20"/>
      <c r="AB813" s="20"/>
      <c r="AC813" s="20"/>
      <c r="AD813" s="20"/>
      <c r="AE813" s="20"/>
    </row>
    <row r="814" ht="13.800000000000001">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c r="AA814" s="20"/>
      <c r="AB814" s="20"/>
      <c r="AC814" s="20"/>
      <c r="AD814" s="20"/>
      <c r="AE814" s="20"/>
    </row>
    <row r="815" ht="13.800000000000001">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c r="AA815" s="20"/>
      <c r="AB815" s="20"/>
      <c r="AC815" s="20"/>
      <c r="AD815" s="20"/>
      <c r="AE815" s="20"/>
    </row>
    <row r="816" ht="13.800000000000001">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c r="AA816" s="20"/>
      <c r="AB816" s="20"/>
      <c r="AC816" s="20"/>
      <c r="AD816" s="20"/>
      <c r="AE816" s="20"/>
    </row>
    <row r="817" ht="13.800000000000001">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c r="AA817" s="20"/>
      <c r="AB817" s="20"/>
      <c r="AC817" s="20"/>
      <c r="AD817" s="20"/>
      <c r="AE817" s="20"/>
    </row>
    <row r="818" ht="13.800000000000001">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c r="AA818" s="20"/>
      <c r="AB818" s="20"/>
      <c r="AC818" s="20"/>
      <c r="AD818" s="20"/>
      <c r="AE818" s="20"/>
    </row>
    <row r="819" ht="13.800000000000001">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c r="AA819" s="20"/>
      <c r="AB819" s="20"/>
      <c r="AC819" s="20"/>
      <c r="AD819" s="20"/>
      <c r="AE819" s="20"/>
    </row>
    <row r="820" ht="13.800000000000001">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c r="AA820" s="20"/>
      <c r="AB820" s="20"/>
      <c r="AC820" s="20"/>
      <c r="AD820" s="20"/>
      <c r="AE820" s="20"/>
    </row>
    <row r="821" ht="13.800000000000001">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c r="AA821" s="20"/>
      <c r="AB821" s="20"/>
      <c r="AC821" s="20"/>
      <c r="AD821" s="20"/>
      <c r="AE821" s="20"/>
    </row>
    <row r="822" ht="13.800000000000001">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c r="AA822" s="20"/>
      <c r="AB822" s="20"/>
      <c r="AC822" s="20"/>
      <c r="AD822" s="20"/>
      <c r="AE822" s="20"/>
    </row>
    <row r="823" ht="13.800000000000001">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c r="AA823" s="20"/>
      <c r="AB823" s="20"/>
      <c r="AC823" s="20"/>
      <c r="AD823" s="20"/>
      <c r="AE823" s="20"/>
    </row>
    <row r="824" ht="13.800000000000001">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c r="AA824" s="20"/>
      <c r="AB824" s="20"/>
      <c r="AC824" s="20"/>
      <c r="AD824" s="20"/>
      <c r="AE824" s="20"/>
    </row>
    <row r="825" ht="13.800000000000001">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c r="AA825" s="20"/>
      <c r="AB825" s="20"/>
      <c r="AC825" s="20"/>
      <c r="AD825" s="20"/>
      <c r="AE825" s="20"/>
    </row>
    <row r="826" ht="13.800000000000001">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c r="AA826" s="20"/>
      <c r="AB826" s="20"/>
      <c r="AC826" s="20"/>
      <c r="AD826" s="20"/>
      <c r="AE826" s="20"/>
    </row>
    <row r="827" ht="13.800000000000001">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c r="AA827" s="20"/>
      <c r="AB827" s="20"/>
      <c r="AC827" s="20"/>
      <c r="AD827" s="20"/>
      <c r="AE827" s="20"/>
    </row>
    <row r="828" ht="13.800000000000001">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c r="AA828" s="20"/>
      <c r="AB828" s="20"/>
      <c r="AC828" s="20"/>
      <c r="AD828" s="20"/>
      <c r="AE828" s="20"/>
    </row>
    <row r="829" ht="13.800000000000001">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c r="AA829" s="20"/>
      <c r="AB829" s="20"/>
      <c r="AC829" s="20"/>
      <c r="AD829" s="20"/>
      <c r="AE829" s="20"/>
    </row>
    <row r="830" ht="13.800000000000001">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c r="AA830" s="20"/>
      <c r="AB830" s="20"/>
      <c r="AC830" s="20"/>
      <c r="AD830" s="20"/>
      <c r="AE830" s="20"/>
    </row>
    <row r="831" ht="13.800000000000001">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c r="AA831" s="20"/>
      <c r="AB831" s="20"/>
      <c r="AC831" s="20"/>
      <c r="AD831" s="20"/>
      <c r="AE831" s="20"/>
    </row>
    <row r="832" ht="13.800000000000001">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c r="AA832" s="20"/>
      <c r="AB832" s="20"/>
      <c r="AC832" s="20"/>
      <c r="AD832" s="20"/>
      <c r="AE832" s="20"/>
    </row>
    <row r="833" ht="13.800000000000001">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c r="AA833" s="20"/>
      <c r="AB833" s="20"/>
      <c r="AC833" s="20"/>
      <c r="AD833" s="20"/>
      <c r="AE833" s="20"/>
    </row>
    <row r="834" ht="13.800000000000001">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c r="AA834" s="20"/>
      <c r="AB834" s="20"/>
      <c r="AC834" s="20"/>
      <c r="AD834" s="20"/>
      <c r="AE834" s="20"/>
    </row>
    <row r="835" ht="13.800000000000001">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c r="AA835" s="20"/>
      <c r="AB835" s="20"/>
      <c r="AC835" s="20"/>
      <c r="AD835" s="20"/>
      <c r="AE835" s="20"/>
    </row>
    <row r="836" ht="13.800000000000001">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c r="AA836" s="20"/>
      <c r="AB836" s="20"/>
      <c r="AC836" s="20"/>
      <c r="AD836" s="20"/>
      <c r="AE836" s="20"/>
    </row>
    <row r="837" ht="13.800000000000001">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c r="AA837" s="20"/>
      <c r="AB837" s="20"/>
      <c r="AC837" s="20"/>
      <c r="AD837" s="20"/>
      <c r="AE837" s="20"/>
    </row>
    <row r="838" ht="13.800000000000001">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c r="AA838" s="20"/>
      <c r="AB838" s="20"/>
      <c r="AC838" s="20"/>
      <c r="AD838" s="20"/>
      <c r="AE838" s="20"/>
    </row>
    <row r="839" ht="13.800000000000001">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c r="AA839" s="20"/>
      <c r="AB839" s="20"/>
      <c r="AC839" s="20"/>
      <c r="AD839" s="20"/>
      <c r="AE839" s="20"/>
    </row>
    <row r="840" ht="13.800000000000001">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c r="AA840" s="20"/>
      <c r="AB840" s="20"/>
      <c r="AC840" s="20"/>
      <c r="AD840" s="20"/>
      <c r="AE840" s="20"/>
    </row>
    <row r="841" ht="13.800000000000001">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c r="AA841" s="20"/>
      <c r="AB841" s="20"/>
      <c r="AC841" s="20"/>
      <c r="AD841" s="20"/>
      <c r="AE841" s="20"/>
    </row>
    <row r="842" ht="13.800000000000001">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c r="AA842" s="20"/>
      <c r="AB842" s="20"/>
      <c r="AC842" s="20"/>
      <c r="AD842" s="20"/>
      <c r="AE842" s="20"/>
    </row>
    <row r="843" ht="13.800000000000001">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c r="AA843" s="20"/>
      <c r="AB843" s="20"/>
      <c r="AC843" s="20"/>
      <c r="AD843" s="20"/>
      <c r="AE843" s="20"/>
    </row>
    <row r="844" ht="13.800000000000001">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c r="AA844" s="20"/>
      <c r="AB844" s="20"/>
      <c r="AC844" s="20"/>
      <c r="AD844" s="20"/>
      <c r="AE844" s="20"/>
    </row>
    <row r="845" ht="13.800000000000001">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c r="AA845" s="20"/>
      <c r="AB845" s="20"/>
      <c r="AC845" s="20"/>
      <c r="AD845" s="20"/>
      <c r="AE845" s="20"/>
    </row>
    <row r="846" ht="13.800000000000001">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c r="AA846" s="20"/>
      <c r="AB846" s="20"/>
      <c r="AC846" s="20"/>
      <c r="AD846" s="20"/>
      <c r="AE846" s="20"/>
    </row>
    <row r="847" ht="13.800000000000001">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c r="AA847" s="20"/>
      <c r="AB847" s="20"/>
      <c r="AC847" s="20"/>
      <c r="AD847" s="20"/>
      <c r="AE847" s="20"/>
    </row>
    <row r="848" ht="13.800000000000001">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c r="AA848" s="20"/>
      <c r="AB848" s="20"/>
      <c r="AC848" s="20"/>
      <c r="AD848" s="20"/>
      <c r="AE848" s="20"/>
    </row>
    <row r="849" ht="13.800000000000001">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c r="AA849" s="20"/>
      <c r="AB849" s="20"/>
      <c r="AC849" s="20"/>
      <c r="AD849" s="20"/>
      <c r="AE849" s="20"/>
    </row>
    <row r="850" ht="13.800000000000001">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c r="AA850" s="20"/>
      <c r="AB850" s="20"/>
      <c r="AC850" s="20"/>
      <c r="AD850" s="20"/>
      <c r="AE850" s="20"/>
    </row>
    <row r="851" ht="13.800000000000001">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c r="AA851" s="20"/>
      <c r="AB851" s="20"/>
      <c r="AC851" s="20"/>
      <c r="AD851" s="20"/>
      <c r="AE851" s="20"/>
    </row>
    <row r="852" ht="13.800000000000001">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c r="AA852" s="20"/>
      <c r="AB852" s="20"/>
      <c r="AC852" s="20"/>
      <c r="AD852" s="20"/>
      <c r="AE852" s="20"/>
    </row>
    <row r="853" ht="13.800000000000001">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c r="AA853" s="20"/>
      <c r="AB853" s="20"/>
      <c r="AC853" s="20"/>
      <c r="AD853" s="20"/>
      <c r="AE853" s="20"/>
    </row>
    <row r="854" ht="13.800000000000001">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c r="AA854" s="20"/>
      <c r="AB854" s="20"/>
      <c r="AC854" s="20"/>
      <c r="AD854" s="20"/>
      <c r="AE854" s="20"/>
    </row>
    <row r="855" ht="13.800000000000001">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c r="AA855" s="20"/>
      <c r="AB855" s="20"/>
      <c r="AC855" s="20"/>
      <c r="AD855" s="20"/>
      <c r="AE855" s="20"/>
    </row>
    <row r="856" ht="13.800000000000001">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c r="AA856" s="20"/>
      <c r="AB856" s="20"/>
      <c r="AC856" s="20"/>
      <c r="AD856" s="20"/>
      <c r="AE856" s="20"/>
    </row>
    <row r="857" ht="13.800000000000001">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c r="AA857" s="20"/>
      <c r="AB857" s="20"/>
      <c r="AC857" s="20"/>
      <c r="AD857" s="20"/>
      <c r="AE857" s="20"/>
    </row>
    <row r="858" ht="13.800000000000001">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c r="AA858" s="20"/>
      <c r="AB858" s="20"/>
      <c r="AC858" s="20"/>
      <c r="AD858" s="20"/>
      <c r="AE858" s="20"/>
    </row>
    <row r="859" ht="13.800000000000001">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c r="AA859" s="20"/>
      <c r="AB859" s="20"/>
      <c r="AC859" s="20"/>
      <c r="AD859" s="20"/>
      <c r="AE859" s="20"/>
    </row>
    <row r="860" ht="13.800000000000001">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c r="AA860" s="20"/>
      <c r="AB860" s="20"/>
      <c r="AC860" s="20"/>
      <c r="AD860" s="20"/>
      <c r="AE860" s="20"/>
    </row>
    <row r="861" ht="13.800000000000001">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c r="AA861" s="20"/>
      <c r="AB861" s="20"/>
      <c r="AC861" s="20"/>
      <c r="AD861" s="20"/>
      <c r="AE861" s="20"/>
    </row>
    <row r="862" ht="13.800000000000001">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c r="AA862" s="20"/>
      <c r="AB862" s="20"/>
      <c r="AC862" s="20"/>
      <c r="AD862" s="20"/>
      <c r="AE862" s="20"/>
    </row>
    <row r="863" ht="13.800000000000001">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c r="AA863" s="20"/>
      <c r="AB863" s="20"/>
      <c r="AC863" s="20"/>
      <c r="AD863" s="20"/>
      <c r="AE863" s="20"/>
    </row>
    <row r="864" ht="13.800000000000001">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c r="AA864" s="20"/>
      <c r="AB864" s="20"/>
      <c r="AC864" s="20"/>
      <c r="AD864" s="20"/>
      <c r="AE864" s="20"/>
    </row>
    <row r="865" ht="13.800000000000001">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c r="AA865" s="20"/>
      <c r="AB865" s="20"/>
      <c r="AC865" s="20"/>
      <c r="AD865" s="20"/>
      <c r="AE865" s="20"/>
    </row>
    <row r="866" ht="13.800000000000001">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c r="AA866" s="20"/>
      <c r="AB866" s="20"/>
      <c r="AC866" s="20"/>
      <c r="AD866" s="20"/>
      <c r="AE866" s="20"/>
    </row>
    <row r="867" ht="13.800000000000001">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c r="AA867" s="20"/>
      <c r="AB867" s="20"/>
      <c r="AC867" s="20"/>
      <c r="AD867" s="20"/>
      <c r="AE867" s="20"/>
    </row>
    <row r="868" ht="13.800000000000001">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c r="AA868" s="20"/>
      <c r="AB868" s="20"/>
      <c r="AC868" s="20"/>
      <c r="AD868" s="20"/>
      <c r="AE868" s="20"/>
    </row>
    <row r="869" ht="13.800000000000001">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c r="AA869" s="20"/>
      <c r="AB869" s="20"/>
      <c r="AC869" s="20"/>
      <c r="AD869" s="20"/>
      <c r="AE869" s="20"/>
    </row>
    <row r="870" ht="13.800000000000001">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c r="AA870" s="20"/>
      <c r="AB870" s="20"/>
      <c r="AC870" s="20"/>
      <c r="AD870" s="20"/>
      <c r="AE870" s="20"/>
    </row>
    <row r="871" ht="13.800000000000001">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c r="AA871" s="20"/>
      <c r="AB871" s="20"/>
      <c r="AC871" s="20"/>
      <c r="AD871" s="20"/>
      <c r="AE871" s="20"/>
    </row>
    <row r="872" ht="13.800000000000001">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c r="AA872" s="20"/>
      <c r="AB872" s="20"/>
      <c r="AC872" s="20"/>
      <c r="AD872" s="20"/>
      <c r="AE872" s="20"/>
    </row>
    <row r="873" ht="13.800000000000001">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c r="AA873" s="20"/>
      <c r="AB873" s="20"/>
      <c r="AC873" s="20"/>
      <c r="AD873" s="20"/>
      <c r="AE873" s="20"/>
    </row>
    <row r="874" ht="13.800000000000001">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c r="AA874" s="20"/>
      <c r="AB874" s="20"/>
      <c r="AC874" s="20"/>
      <c r="AD874" s="20"/>
      <c r="AE874" s="20"/>
    </row>
    <row r="875" ht="13.800000000000001">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c r="AA875" s="20"/>
      <c r="AB875" s="20"/>
      <c r="AC875" s="20"/>
      <c r="AD875" s="20"/>
      <c r="AE875" s="20"/>
    </row>
    <row r="876" ht="13.800000000000001">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c r="AA876" s="20"/>
      <c r="AB876" s="20"/>
      <c r="AC876" s="20"/>
      <c r="AD876" s="20"/>
      <c r="AE876" s="20"/>
    </row>
    <row r="877" ht="13.800000000000001">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c r="AA877" s="20"/>
      <c r="AB877" s="20"/>
      <c r="AC877" s="20"/>
      <c r="AD877" s="20"/>
      <c r="AE877" s="20"/>
    </row>
    <row r="878" ht="13.800000000000001">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c r="AA878" s="20"/>
      <c r="AB878" s="20"/>
      <c r="AC878" s="20"/>
      <c r="AD878" s="20"/>
      <c r="AE878" s="20"/>
    </row>
    <row r="879" ht="13.800000000000001">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c r="AA879" s="20"/>
      <c r="AB879" s="20"/>
      <c r="AC879" s="20"/>
      <c r="AD879" s="20"/>
      <c r="AE879" s="20"/>
    </row>
    <row r="880" ht="13.800000000000001">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c r="AA880" s="20"/>
      <c r="AB880" s="20"/>
      <c r="AC880" s="20"/>
      <c r="AD880" s="20"/>
      <c r="AE880" s="20"/>
    </row>
    <row r="881" ht="13.800000000000001">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c r="AA881" s="20"/>
      <c r="AB881" s="20"/>
      <c r="AC881" s="20"/>
      <c r="AD881" s="20"/>
      <c r="AE881" s="20"/>
    </row>
    <row r="882" ht="13.800000000000001">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c r="AA882" s="20"/>
      <c r="AB882" s="20"/>
      <c r="AC882" s="20"/>
      <c r="AD882" s="20"/>
      <c r="AE882" s="20"/>
    </row>
    <row r="883" ht="13.800000000000001">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c r="AA883" s="20"/>
      <c r="AB883" s="20"/>
      <c r="AC883" s="20"/>
      <c r="AD883" s="20"/>
      <c r="AE883" s="20"/>
    </row>
    <row r="884" ht="13.800000000000001">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c r="AA884" s="20"/>
      <c r="AB884" s="20"/>
      <c r="AC884" s="20"/>
      <c r="AD884" s="20"/>
      <c r="AE884" s="20"/>
    </row>
    <row r="885" ht="13.800000000000001">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c r="AA885" s="20"/>
      <c r="AB885" s="20"/>
      <c r="AC885" s="20"/>
      <c r="AD885" s="20"/>
      <c r="AE885" s="20"/>
    </row>
    <row r="886" ht="13.800000000000001">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c r="AA886" s="20"/>
      <c r="AB886" s="20"/>
      <c r="AC886" s="20"/>
      <c r="AD886" s="20"/>
      <c r="AE886" s="20"/>
    </row>
    <row r="887" ht="13.800000000000001">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c r="AA887" s="20"/>
      <c r="AB887" s="20"/>
      <c r="AC887" s="20"/>
      <c r="AD887" s="20"/>
      <c r="AE887" s="20"/>
    </row>
    <row r="888" ht="13.800000000000001">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c r="AA888" s="20"/>
      <c r="AB888" s="20"/>
      <c r="AC888" s="20"/>
      <c r="AD888" s="20"/>
      <c r="AE888" s="20"/>
    </row>
    <row r="889" ht="13.800000000000001">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c r="AA889" s="20"/>
      <c r="AB889" s="20"/>
      <c r="AC889" s="20"/>
      <c r="AD889" s="20"/>
      <c r="AE889" s="20"/>
    </row>
    <row r="890" ht="13.800000000000001">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c r="AA890" s="20"/>
      <c r="AB890" s="20"/>
      <c r="AC890" s="20"/>
      <c r="AD890" s="20"/>
      <c r="AE890" s="20"/>
    </row>
    <row r="891" ht="13.800000000000001">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c r="AA891" s="20"/>
      <c r="AB891" s="20"/>
      <c r="AC891" s="20"/>
      <c r="AD891" s="20"/>
      <c r="AE891" s="20"/>
    </row>
    <row r="892" ht="13.800000000000001">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c r="AA892" s="20"/>
      <c r="AB892" s="20"/>
      <c r="AC892" s="20"/>
      <c r="AD892" s="20"/>
      <c r="AE892" s="20"/>
    </row>
    <row r="893" ht="13.800000000000001">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c r="AA893" s="20"/>
      <c r="AB893" s="20"/>
      <c r="AC893" s="20"/>
      <c r="AD893" s="20"/>
      <c r="AE893" s="20"/>
    </row>
    <row r="894" ht="13.800000000000001">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c r="AA894" s="20"/>
      <c r="AB894" s="20"/>
      <c r="AC894" s="20"/>
      <c r="AD894" s="20"/>
      <c r="AE894" s="20"/>
    </row>
    <row r="895" ht="13.800000000000001">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c r="AA895" s="20"/>
      <c r="AB895" s="20"/>
      <c r="AC895" s="20"/>
      <c r="AD895" s="20"/>
      <c r="AE895" s="20"/>
    </row>
    <row r="896" ht="13.800000000000001">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c r="AA896" s="20"/>
      <c r="AB896" s="20"/>
      <c r="AC896" s="20"/>
      <c r="AD896" s="20"/>
      <c r="AE896" s="20"/>
    </row>
    <row r="897" ht="13.800000000000001">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c r="AA897" s="20"/>
      <c r="AB897" s="20"/>
      <c r="AC897" s="20"/>
      <c r="AD897" s="20"/>
      <c r="AE897" s="20"/>
    </row>
    <row r="898" ht="13.800000000000001">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c r="AA898" s="20"/>
      <c r="AB898" s="20"/>
      <c r="AC898" s="20"/>
      <c r="AD898" s="20"/>
      <c r="AE898" s="20"/>
    </row>
    <row r="899" ht="13.800000000000001">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c r="AA899" s="20"/>
      <c r="AB899" s="20"/>
      <c r="AC899" s="20"/>
      <c r="AD899" s="20"/>
      <c r="AE899" s="20"/>
    </row>
    <row r="900" ht="13.800000000000001">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c r="AA900" s="20"/>
      <c r="AB900" s="20"/>
      <c r="AC900" s="20"/>
      <c r="AD900" s="20"/>
      <c r="AE900" s="20"/>
    </row>
    <row r="901" ht="13.800000000000001">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c r="AA901" s="20"/>
      <c r="AB901" s="20"/>
      <c r="AC901" s="20"/>
      <c r="AD901" s="20"/>
      <c r="AE901" s="20"/>
    </row>
    <row r="902" ht="13.800000000000001">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c r="AA902" s="20"/>
      <c r="AB902" s="20"/>
      <c r="AC902" s="20"/>
      <c r="AD902" s="20"/>
      <c r="AE902" s="20"/>
    </row>
    <row r="903" ht="13.800000000000001">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c r="AA903" s="20"/>
      <c r="AB903" s="20"/>
      <c r="AC903" s="20"/>
      <c r="AD903" s="20"/>
      <c r="AE903" s="20"/>
    </row>
    <row r="904" ht="13.800000000000001">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c r="AA904" s="20"/>
      <c r="AB904" s="20"/>
      <c r="AC904" s="20"/>
      <c r="AD904" s="20"/>
      <c r="AE904" s="20"/>
    </row>
    <row r="905" ht="13.800000000000001">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c r="AA905" s="20"/>
      <c r="AB905" s="20"/>
      <c r="AC905" s="20"/>
      <c r="AD905" s="20"/>
      <c r="AE905" s="20"/>
    </row>
    <row r="906" ht="13.800000000000001">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c r="AA906" s="20"/>
      <c r="AB906" s="20"/>
      <c r="AC906" s="20"/>
      <c r="AD906" s="20"/>
      <c r="AE906" s="20"/>
    </row>
    <row r="907" ht="13.800000000000001">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c r="AA907" s="20"/>
      <c r="AB907" s="20"/>
      <c r="AC907" s="20"/>
      <c r="AD907" s="20"/>
      <c r="AE907" s="20"/>
    </row>
    <row r="908" ht="13.800000000000001">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c r="AA908" s="20"/>
      <c r="AB908" s="20"/>
      <c r="AC908" s="20"/>
      <c r="AD908" s="20"/>
      <c r="AE908" s="20"/>
    </row>
    <row r="909" ht="13.800000000000001">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c r="AA909" s="20"/>
      <c r="AB909" s="20"/>
      <c r="AC909" s="20"/>
      <c r="AD909" s="20"/>
      <c r="AE909" s="20"/>
    </row>
    <row r="910" ht="13.800000000000001">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c r="AA910" s="20"/>
      <c r="AB910" s="20"/>
      <c r="AC910" s="20"/>
      <c r="AD910" s="20"/>
      <c r="AE910" s="20"/>
    </row>
    <row r="911" ht="13.800000000000001">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c r="AA911" s="20"/>
      <c r="AB911" s="20"/>
      <c r="AC911" s="20"/>
      <c r="AD911" s="20"/>
      <c r="AE911" s="20"/>
    </row>
    <row r="912" ht="13.800000000000001">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c r="AA912" s="20"/>
      <c r="AB912" s="20"/>
      <c r="AC912" s="20"/>
      <c r="AD912" s="20"/>
      <c r="AE912" s="20"/>
    </row>
    <row r="913" ht="13.800000000000001">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c r="AA913" s="20"/>
      <c r="AB913" s="20"/>
      <c r="AC913" s="20"/>
      <c r="AD913" s="20"/>
      <c r="AE913" s="20"/>
    </row>
    <row r="914" ht="13.800000000000001">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c r="AA914" s="20"/>
      <c r="AB914" s="20"/>
      <c r="AC914" s="20"/>
      <c r="AD914" s="20"/>
      <c r="AE914" s="20"/>
    </row>
    <row r="915" ht="13.800000000000001">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c r="AA915" s="20"/>
      <c r="AB915" s="20"/>
      <c r="AC915" s="20"/>
      <c r="AD915" s="20"/>
      <c r="AE915" s="20"/>
    </row>
    <row r="916" ht="13.800000000000001">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c r="AA916" s="20"/>
      <c r="AB916" s="20"/>
      <c r="AC916" s="20"/>
      <c r="AD916" s="20"/>
      <c r="AE916" s="20"/>
    </row>
    <row r="917" ht="13.800000000000001">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c r="AA917" s="20"/>
      <c r="AB917" s="20"/>
      <c r="AC917" s="20"/>
      <c r="AD917" s="20"/>
      <c r="AE917" s="20"/>
    </row>
    <row r="918" ht="13.800000000000001">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c r="AA918" s="20"/>
      <c r="AB918" s="20"/>
      <c r="AC918" s="20"/>
      <c r="AD918" s="20"/>
      <c r="AE918" s="20"/>
    </row>
    <row r="919" ht="13.800000000000001">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c r="AA919" s="20"/>
      <c r="AB919" s="20"/>
      <c r="AC919" s="20"/>
      <c r="AD919" s="20"/>
      <c r="AE919" s="20"/>
    </row>
    <row r="920" ht="13.800000000000001">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c r="AA920" s="20"/>
      <c r="AB920" s="20"/>
      <c r="AC920" s="20"/>
      <c r="AD920" s="20"/>
      <c r="AE920" s="20"/>
    </row>
    <row r="921" ht="13.800000000000001">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c r="AA921" s="20"/>
      <c r="AB921" s="20"/>
      <c r="AC921" s="20"/>
      <c r="AD921" s="20"/>
      <c r="AE921" s="20"/>
    </row>
    <row r="922" ht="13.800000000000001">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c r="AA922" s="20"/>
      <c r="AB922" s="20"/>
      <c r="AC922" s="20"/>
      <c r="AD922" s="20"/>
      <c r="AE922" s="20"/>
    </row>
    <row r="923" ht="13.800000000000001">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c r="AA923" s="20"/>
      <c r="AB923" s="20"/>
      <c r="AC923" s="20"/>
      <c r="AD923" s="20"/>
      <c r="AE923" s="20"/>
    </row>
    <row r="924" ht="13.800000000000001">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c r="AA924" s="20"/>
      <c r="AB924" s="20"/>
      <c r="AC924" s="20"/>
      <c r="AD924" s="20"/>
      <c r="AE924" s="20"/>
    </row>
    <row r="925" ht="13.800000000000001">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c r="AA925" s="20"/>
      <c r="AB925" s="20"/>
      <c r="AC925" s="20"/>
      <c r="AD925" s="20"/>
      <c r="AE925" s="20"/>
    </row>
    <row r="926" ht="13.800000000000001">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c r="AA926" s="20"/>
      <c r="AB926" s="20"/>
      <c r="AC926" s="20"/>
      <c r="AD926" s="20"/>
      <c r="AE926" s="20"/>
    </row>
    <row r="927" ht="13.800000000000001">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c r="AA927" s="20"/>
      <c r="AB927" s="20"/>
      <c r="AC927" s="20"/>
      <c r="AD927" s="20"/>
      <c r="AE927" s="20"/>
    </row>
    <row r="928" ht="13.800000000000001">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c r="AA928" s="20"/>
      <c r="AB928" s="20"/>
      <c r="AC928" s="20"/>
      <c r="AD928" s="20"/>
      <c r="AE928" s="20"/>
    </row>
    <row r="929" ht="13.800000000000001">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c r="AA929" s="20"/>
      <c r="AB929" s="20"/>
      <c r="AC929" s="20"/>
      <c r="AD929" s="20"/>
      <c r="AE929" s="20"/>
    </row>
    <row r="930" ht="13.800000000000001">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c r="AA930" s="20"/>
      <c r="AB930" s="20"/>
      <c r="AC930" s="20"/>
      <c r="AD930" s="20"/>
      <c r="AE930" s="20"/>
    </row>
    <row r="931" ht="13.800000000000001">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c r="AA931" s="20"/>
      <c r="AB931" s="20"/>
      <c r="AC931" s="20"/>
      <c r="AD931" s="20"/>
      <c r="AE931" s="20"/>
    </row>
    <row r="932" ht="13.800000000000001">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c r="AA932" s="20"/>
      <c r="AB932" s="20"/>
      <c r="AC932" s="20"/>
      <c r="AD932" s="20"/>
      <c r="AE932" s="20"/>
    </row>
    <row r="933" ht="13.800000000000001">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c r="AA933" s="20"/>
      <c r="AB933" s="20"/>
      <c r="AC933" s="20"/>
      <c r="AD933" s="20"/>
      <c r="AE933" s="20"/>
    </row>
    <row r="934" ht="13.800000000000001">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c r="AA934" s="20"/>
      <c r="AB934" s="20"/>
      <c r="AC934" s="20"/>
      <c r="AD934" s="20"/>
      <c r="AE934" s="20"/>
    </row>
    <row r="935" ht="13.800000000000001">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c r="AA935" s="20"/>
      <c r="AB935" s="20"/>
      <c r="AC935" s="20"/>
      <c r="AD935" s="20"/>
      <c r="AE935" s="20"/>
    </row>
    <row r="936" ht="13.800000000000001">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c r="AA936" s="20"/>
      <c r="AB936" s="20"/>
      <c r="AC936" s="20"/>
      <c r="AD936" s="20"/>
      <c r="AE936" s="20"/>
    </row>
    <row r="937" ht="13.800000000000001">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c r="AA937" s="20"/>
      <c r="AB937" s="20"/>
      <c r="AC937" s="20"/>
      <c r="AD937" s="20"/>
      <c r="AE937" s="20"/>
    </row>
    <row r="938" ht="13.800000000000001">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c r="AA938" s="20"/>
      <c r="AB938" s="20"/>
      <c r="AC938" s="20"/>
      <c r="AD938" s="20"/>
      <c r="AE938" s="20"/>
    </row>
    <row r="939" ht="13.800000000000001">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c r="AA939" s="20"/>
      <c r="AB939" s="20"/>
      <c r="AC939" s="20"/>
      <c r="AD939" s="20"/>
      <c r="AE939" s="20"/>
    </row>
    <row r="940" ht="13.800000000000001">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c r="AA940" s="20"/>
      <c r="AB940" s="20"/>
      <c r="AC940" s="20"/>
      <c r="AD940" s="20"/>
      <c r="AE940" s="20"/>
    </row>
    <row r="941" ht="13.800000000000001">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c r="AA941" s="20"/>
      <c r="AB941" s="20"/>
      <c r="AC941" s="20"/>
      <c r="AD941" s="20"/>
      <c r="AE941" s="20"/>
    </row>
    <row r="942" ht="13.800000000000001">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c r="AA942" s="20"/>
      <c r="AB942" s="20"/>
      <c r="AC942" s="20"/>
      <c r="AD942" s="20"/>
      <c r="AE942" s="20"/>
    </row>
    <row r="943" ht="13.800000000000001">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c r="AA943" s="20"/>
      <c r="AB943" s="20"/>
      <c r="AC943" s="20"/>
      <c r="AD943" s="20"/>
      <c r="AE943" s="20"/>
    </row>
    <row r="944" ht="13.800000000000001">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c r="AA944" s="20"/>
      <c r="AB944" s="20"/>
      <c r="AC944" s="20"/>
      <c r="AD944" s="20"/>
      <c r="AE944" s="20"/>
    </row>
    <row r="945" ht="13.800000000000001">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c r="AA945" s="20"/>
      <c r="AB945" s="20"/>
      <c r="AC945" s="20"/>
      <c r="AD945" s="20"/>
      <c r="AE945" s="20"/>
    </row>
    <row r="946" ht="13.800000000000001">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c r="AA946" s="20"/>
      <c r="AB946" s="20"/>
      <c r="AC946" s="20"/>
      <c r="AD946" s="20"/>
      <c r="AE946" s="20"/>
    </row>
    <row r="947" ht="13.800000000000001">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c r="AA947" s="20"/>
      <c r="AB947" s="20"/>
      <c r="AC947" s="20"/>
      <c r="AD947" s="20"/>
      <c r="AE947" s="20"/>
    </row>
    <row r="948" ht="13.800000000000001">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c r="AA948" s="20"/>
      <c r="AB948" s="20"/>
      <c r="AC948" s="20"/>
      <c r="AD948" s="20"/>
      <c r="AE948" s="20"/>
    </row>
    <row r="949" ht="13.800000000000001">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c r="AA949" s="20"/>
      <c r="AB949" s="20"/>
      <c r="AC949" s="20"/>
      <c r="AD949" s="20"/>
      <c r="AE949" s="20"/>
    </row>
    <row r="950" ht="13.800000000000001">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c r="AA950" s="20"/>
      <c r="AB950" s="20"/>
      <c r="AC950" s="20"/>
      <c r="AD950" s="20"/>
      <c r="AE950" s="20"/>
    </row>
    <row r="951" ht="13.800000000000001">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c r="AA951" s="20"/>
      <c r="AB951" s="20"/>
      <c r="AC951" s="20"/>
      <c r="AD951" s="20"/>
      <c r="AE951" s="20"/>
    </row>
    <row r="952" ht="13.800000000000001">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c r="AA952" s="20"/>
      <c r="AB952" s="20"/>
      <c r="AC952" s="20"/>
      <c r="AD952" s="20"/>
      <c r="AE952" s="20"/>
    </row>
    <row r="953" ht="13.800000000000001">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c r="AA953" s="20"/>
      <c r="AB953" s="20"/>
      <c r="AC953" s="20"/>
      <c r="AD953" s="20"/>
      <c r="AE953" s="20"/>
    </row>
    <row r="954" ht="13.800000000000001">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c r="AA954" s="20"/>
      <c r="AB954" s="20"/>
      <c r="AC954" s="20"/>
      <c r="AD954" s="20"/>
      <c r="AE954" s="20"/>
    </row>
    <row r="955" ht="13.800000000000001">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c r="AA955" s="20"/>
      <c r="AB955" s="20"/>
      <c r="AC955" s="20"/>
      <c r="AD955" s="20"/>
      <c r="AE955" s="20"/>
    </row>
    <row r="956" ht="13.800000000000001">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c r="AA956" s="20"/>
      <c r="AB956" s="20"/>
      <c r="AC956" s="20"/>
      <c r="AD956" s="20"/>
      <c r="AE956" s="20"/>
    </row>
    <row r="957" ht="13.800000000000001">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c r="AA957" s="20"/>
      <c r="AB957" s="20"/>
      <c r="AC957" s="20"/>
      <c r="AD957" s="20"/>
      <c r="AE957" s="20"/>
    </row>
    <row r="958" ht="13.800000000000001">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c r="AA958" s="20"/>
      <c r="AB958" s="20"/>
      <c r="AC958" s="20"/>
      <c r="AD958" s="20"/>
      <c r="AE958" s="20"/>
    </row>
    <row r="959" ht="13.800000000000001">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c r="AA959" s="20"/>
      <c r="AB959" s="20"/>
      <c r="AC959" s="20"/>
      <c r="AD959" s="20"/>
      <c r="AE959" s="20"/>
    </row>
    <row r="960" ht="13.800000000000001">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c r="AA960" s="20"/>
      <c r="AB960" s="20"/>
      <c r="AC960" s="20"/>
      <c r="AD960" s="20"/>
      <c r="AE960" s="20"/>
    </row>
    <row r="961" ht="13.800000000000001">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c r="AA961" s="20"/>
      <c r="AB961" s="20"/>
      <c r="AC961" s="20"/>
      <c r="AD961" s="20"/>
      <c r="AE961" s="20"/>
    </row>
    <row r="962" ht="13.800000000000001">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c r="AA962" s="20"/>
      <c r="AB962" s="20"/>
      <c r="AC962" s="20"/>
      <c r="AD962" s="20"/>
      <c r="AE962" s="20"/>
    </row>
    <row r="963" ht="13.800000000000001">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c r="AA963" s="20"/>
      <c r="AB963" s="20"/>
      <c r="AC963" s="20"/>
      <c r="AD963" s="20"/>
      <c r="AE963" s="20"/>
    </row>
    <row r="964" ht="13.800000000000001">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c r="AA964" s="20"/>
      <c r="AB964" s="20"/>
      <c r="AC964" s="20"/>
      <c r="AD964" s="20"/>
      <c r="AE964" s="20"/>
    </row>
    <row r="965" ht="13.800000000000001">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c r="AA965" s="20"/>
      <c r="AB965" s="20"/>
      <c r="AC965" s="20"/>
      <c r="AD965" s="20"/>
      <c r="AE965" s="20"/>
    </row>
    <row r="966" ht="13.800000000000001">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c r="AA966" s="20"/>
      <c r="AB966" s="20"/>
      <c r="AC966" s="20"/>
      <c r="AD966" s="20"/>
      <c r="AE966" s="20"/>
    </row>
    <row r="967" ht="13.800000000000001">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c r="AA967" s="20"/>
      <c r="AB967" s="20"/>
      <c r="AC967" s="20"/>
      <c r="AD967" s="20"/>
      <c r="AE967" s="20"/>
    </row>
    <row r="968" ht="13.800000000000001">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c r="AA968" s="20"/>
      <c r="AB968" s="20"/>
      <c r="AC968" s="20"/>
      <c r="AD968" s="20"/>
      <c r="AE968" s="20"/>
    </row>
    <row r="969" ht="13.800000000000001">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c r="AA969" s="20"/>
      <c r="AB969" s="20"/>
      <c r="AC969" s="20"/>
      <c r="AD969" s="20"/>
      <c r="AE969" s="20"/>
    </row>
    <row r="970" ht="13.800000000000001">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c r="AA970" s="20"/>
      <c r="AB970" s="20"/>
      <c r="AC970" s="20"/>
      <c r="AD970" s="20"/>
      <c r="AE970" s="20"/>
    </row>
    <row r="971" ht="13.800000000000001">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c r="AA971" s="20"/>
      <c r="AB971" s="20"/>
      <c r="AC971" s="20"/>
      <c r="AD971" s="20"/>
      <c r="AE971" s="20"/>
    </row>
    <row r="972" ht="13.800000000000001">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c r="AA972" s="20"/>
      <c r="AB972" s="20"/>
      <c r="AC972" s="20"/>
      <c r="AD972" s="20"/>
      <c r="AE972" s="20"/>
    </row>
    <row r="973" ht="13.800000000000001">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c r="AA973" s="20"/>
      <c r="AB973" s="20"/>
      <c r="AC973" s="20"/>
      <c r="AD973" s="20"/>
      <c r="AE973" s="20"/>
    </row>
    <row r="974" ht="13.800000000000001">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c r="AA974" s="20"/>
      <c r="AB974" s="20"/>
      <c r="AC974" s="20"/>
      <c r="AD974" s="20"/>
      <c r="AE974" s="20"/>
    </row>
    <row r="975" ht="13.800000000000001">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c r="AA975" s="20"/>
      <c r="AB975" s="20"/>
      <c r="AC975" s="20"/>
      <c r="AD975" s="20"/>
      <c r="AE975" s="20"/>
    </row>
    <row r="976" ht="13.800000000000001">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c r="AA976" s="20"/>
      <c r="AB976" s="20"/>
      <c r="AC976" s="20"/>
      <c r="AD976" s="20"/>
      <c r="AE976" s="20"/>
    </row>
    <row r="977" ht="13.800000000000001">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c r="AA977" s="20"/>
      <c r="AB977" s="20"/>
      <c r="AC977" s="20"/>
      <c r="AD977" s="20"/>
      <c r="AE977" s="20"/>
    </row>
    <row r="978" ht="13.800000000000001">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c r="AA978" s="20"/>
      <c r="AB978" s="20"/>
      <c r="AC978" s="20"/>
      <c r="AD978" s="20"/>
      <c r="AE978" s="20"/>
    </row>
    <row r="979" ht="13.800000000000001">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c r="AA979" s="20"/>
      <c r="AB979" s="20"/>
      <c r="AC979" s="20"/>
      <c r="AD979" s="20"/>
      <c r="AE979" s="20"/>
    </row>
    <row r="980" ht="13.800000000000001">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c r="AA980" s="20"/>
      <c r="AB980" s="20"/>
      <c r="AC980" s="20"/>
      <c r="AD980" s="20"/>
      <c r="AE980" s="20"/>
    </row>
    <row r="981" ht="13.800000000000001">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c r="AA981" s="20"/>
      <c r="AB981" s="20"/>
      <c r="AC981" s="20"/>
      <c r="AD981" s="20"/>
      <c r="AE981" s="20"/>
    </row>
    <row r="982" ht="13.800000000000001">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c r="AA982" s="20"/>
      <c r="AB982" s="20"/>
      <c r="AC982" s="20"/>
      <c r="AD982" s="20"/>
      <c r="AE982" s="20"/>
    </row>
    <row r="983" ht="13.800000000000001">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c r="AA983" s="20"/>
      <c r="AB983" s="20"/>
      <c r="AC983" s="20"/>
      <c r="AD983" s="20"/>
      <c r="AE983" s="20"/>
    </row>
    <row r="984" ht="13.800000000000001">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c r="AA984" s="20"/>
      <c r="AB984" s="20"/>
      <c r="AC984" s="20"/>
      <c r="AD984" s="20"/>
      <c r="AE984" s="20"/>
    </row>
    <row r="985" ht="13.800000000000001">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c r="AA985" s="20"/>
      <c r="AB985" s="20"/>
      <c r="AC985" s="20"/>
      <c r="AD985" s="20"/>
      <c r="AE985" s="20"/>
    </row>
    <row r="986" ht="13.800000000000001">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c r="AA986" s="20"/>
      <c r="AB986" s="20"/>
      <c r="AC986" s="20"/>
      <c r="AD986" s="20"/>
      <c r="AE986" s="20"/>
    </row>
    <row r="987" ht="13.800000000000001">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c r="AA987" s="20"/>
      <c r="AB987" s="20"/>
      <c r="AC987" s="20"/>
      <c r="AD987" s="20"/>
      <c r="AE987" s="20"/>
    </row>
    <row r="988" ht="13.800000000000001">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c r="AA988" s="20"/>
      <c r="AB988" s="20"/>
      <c r="AC988" s="20"/>
      <c r="AD988" s="20"/>
      <c r="AE988" s="20"/>
    </row>
    <row r="989" ht="13.800000000000001">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c r="AA989" s="20"/>
      <c r="AB989" s="20"/>
      <c r="AC989" s="20"/>
      <c r="AD989" s="20"/>
      <c r="AE989" s="20"/>
    </row>
    <row r="990" ht="13.800000000000001">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c r="AA990" s="20"/>
      <c r="AB990" s="20"/>
      <c r="AC990" s="20"/>
      <c r="AD990" s="20"/>
      <c r="AE990" s="20"/>
    </row>
    <row r="991" ht="13.800000000000001">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c r="AA991" s="20"/>
      <c r="AB991" s="20"/>
      <c r="AC991" s="20"/>
      <c r="AD991" s="20"/>
      <c r="AE991" s="20"/>
    </row>
    <row r="992" ht="13.800000000000001">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c r="AA992" s="20"/>
      <c r="AB992" s="20"/>
      <c r="AC992" s="20"/>
      <c r="AD992" s="20"/>
      <c r="AE992" s="20"/>
    </row>
    <row r="993" ht="13.800000000000001">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c r="AA993" s="20"/>
      <c r="AB993" s="20"/>
      <c r="AC993" s="20"/>
      <c r="AD993" s="20"/>
      <c r="AE993" s="20"/>
    </row>
    <row r="994" ht="13.800000000000001">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c r="AA994" s="20"/>
      <c r="AB994" s="20"/>
      <c r="AC994" s="20"/>
      <c r="AD994" s="20"/>
      <c r="AE994" s="20"/>
    </row>
    <row r="995" ht="13.800000000000001">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c r="AA995" s="20"/>
      <c r="AB995" s="20"/>
      <c r="AC995" s="20"/>
      <c r="AD995" s="20"/>
      <c r="AE995" s="20"/>
    </row>
    <row r="996" ht="13.800000000000001">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c r="AA996" s="20"/>
      <c r="AB996" s="20"/>
      <c r="AC996" s="20"/>
      <c r="AD996" s="20"/>
      <c r="AE996" s="20"/>
    </row>
    <row r="997" ht="13.800000000000001">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c r="AA997" s="20"/>
      <c r="AB997" s="20"/>
      <c r="AC997" s="20"/>
      <c r="AD997" s="20"/>
      <c r="AE997" s="20"/>
    </row>
    <row r="998" ht="13.800000000000001">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c r="AA998" s="20"/>
      <c r="AB998" s="20"/>
      <c r="AC998" s="20"/>
      <c r="AD998" s="20"/>
      <c r="AE998" s="20"/>
    </row>
    <row r="999" ht="13.800000000000001">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c r="AA999" s="20"/>
      <c r="AB999" s="20"/>
      <c r="AC999" s="20"/>
      <c r="AD999" s="20"/>
      <c r="AE999" s="20"/>
    </row>
    <row r="1000" ht="13.800000000000001">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c r="AA1000" s="20"/>
      <c r="AB1000" s="20"/>
      <c r="AC1000" s="20"/>
      <c r="AD1000" s="20"/>
      <c r="AE1000" s="20"/>
    </row>
  </sheetData>
  <mergeCells count="5">
    <mergeCell ref="B3:G3"/>
    <mergeCell ref="J3:O3"/>
    <mergeCell ref="R3:W3"/>
    <mergeCell ref="Z10:Z13"/>
    <mergeCell ref="AB15:AE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3E00B2-0096-4BF7-9980-001900D8000F}">
            <xm:f>2</xm:f>
            <x14:dxf>
              <font>
                <color indexed="65"/>
              </font>
              <fill>
                <patternFill patternType="solid">
                  <fgColor rgb="FFDD0806"/>
                  <bgColor rgb="FFDD0806"/>
                </patternFill>
              </fill>
            </x14:dxf>
          </x14:cfRule>
          <xm:sqref>AB10:AE13</xm:sqref>
        </x14:conditionalFormatting>
        <x14:conditionalFormatting xmlns:xm="http://schemas.microsoft.com/office/excel/2006/main">
          <x14:cfRule type="cellIs" priority="2" operator="equal" id="{007F00B7-001D-433C-82EA-00C7004400D1}">
            <xm:f>3</xm:f>
            <x14:dxf>
              <fill>
                <patternFill patternType="solid">
                  <fgColor rgb="FFF7981D"/>
                  <bgColor rgb="FFF7981D"/>
                </patternFill>
              </fill>
            </x14:dxf>
          </x14:cfRule>
          <xm:sqref>AB10:AE13</xm:sqref>
        </x14:conditionalFormatting>
        <x14:conditionalFormatting xmlns:xm="http://schemas.microsoft.com/office/excel/2006/main">
          <x14:cfRule type="cellIs" priority="3" operator="equal" id="{00F700A7-0020-4738-81E6-00BB00F7003F}">
            <xm:f>4</xm:f>
            <x14:dxf>
              <font>
                <color indexed="65"/>
              </font>
              <fill>
                <patternFill patternType="solid">
                  <fgColor rgb="FF70AD47"/>
                  <bgColor rgb="FF70AD47"/>
                </patternFill>
              </fill>
            </x14:dxf>
          </x14:cfRule>
          <xm:sqref>AB10:AE13</xm:sqref>
        </x14:conditionalFormatting>
        <x14:conditionalFormatting xmlns:xm="http://schemas.microsoft.com/office/excel/2006/main">
          <x14:cfRule type="cellIs" priority="4" operator="equal" id="{0071000E-00B8-4D62-A562-007000F70038}">
            <xm:f>1</xm:f>
            <x14:dxf>
              <font>
                <color theme="0"/>
              </font>
              <fill>
                <patternFill patternType="solid">
                  <fgColor theme="1"/>
                  <bgColor theme="1"/>
                </patternFill>
              </fill>
            </x14:dxf>
          </x14:cfRule>
          <xm:sqref>AB10:AE13</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7891"/>
    <outlinePr applyStyles="0" summaryBelow="0" summaryRight="0" showOutlineSymbols="1"/>
    <pageSetUpPr autoPageBreaks="1" fitToPage="0"/>
  </sheetPr>
  <sheetViews>
    <sheetView showGridLines="0" zoomScale="100" workbookViewId="0">
      <pane ySplit="12" topLeftCell="A13" activePane="bottomLeft" state="frozen"/>
      <selection activeCell="C83" activeCellId="0" sqref="C83"/>
    </sheetView>
  </sheetViews>
  <sheetFormatPr baseColWidth="10" defaultColWidth="14.44140625" defaultRowHeight="15" customHeight="1"/>
  <cols>
    <col customWidth="1" min="1" max="1" width="7.88671875"/>
    <col customWidth="1" min="2" max="2" width="6"/>
    <col customWidth="1" min="3" max="3" width="4.33203125"/>
    <col customWidth="1" min="4" max="4" width="9.33203125"/>
    <col customWidth="1" min="5" max="5" width="3.44140625"/>
    <col customWidth="1" min="6" max="6" width="53.6640625"/>
    <col customWidth="1" min="7" max="31" width="11"/>
    <col customWidth="1" min="32" max="32" width="34.44140625"/>
  </cols>
  <sheetData>
    <row r="1" ht="0.75" customHeight="1">
      <c r="A1" s="176"/>
      <c r="B1" s="177"/>
      <c r="C1" s="178"/>
      <c r="D1" s="178"/>
      <c r="E1" s="179"/>
      <c r="F1" s="180"/>
      <c r="G1" s="180"/>
      <c r="H1" s="180"/>
      <c r="I1" s="180"/>
      <c r="J1" s="180"/>
      <c r="K1" s="180"/>
      <c r="L1" s="180"/>
      <c r="M1" s="180"/>
      <c r="N1" s="180"/>
      <c r="O1" s="180"/>
      <c r="P1" s="180"/>
      <c r="Q1" s="180"/>
      <c r="R1" s="180"/>
      <c r="S1" s="180"/>
      <c r="T1" s="180"/>
      <c r="U1" s="181"/>
      <c r="V1" s="181"/>
      <c r="W1" s="181"/>
      <c r="X1" s="181"/>
      <c r="Y1" s="181"/>
      <c r="Z1" s="180"/>
      <c r="AA1" s="180"/>
      <c r="AB1" s="180"/>
      <c r="AC1" s="180"/>
      <c r="AD1" s="180"/>
      <c r="AE1" s="180"/>
      <c r="AF1" s="180"/>
    </row>
    <row r="2" ht="26.25" customHeight="1">
      <c r="A2" s="182" t="s">
        <v>124</v>
      </c>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row>
    <row r="3" ht="50.399999999999999">
      <c r="A3" s="183" t="s">
        <v>67</v>
      </c>
      <c r="B3" s="184" t="s">
        <v>125</v>
      </c>
      <c r="C3" s="185" t="s">
        <v>126</v>
      </c>
      <c r="D3" s="185" t="s">
        <v>127</v>
      </c>
      <c r="E3" s="186" t="s">
        <v>128</v>
      </c>
      <c r="F3" s="187" t="s">
        <v>129</v>
      </c>
      <c r="G3" s="187" t="str">
        <f>Echantillon!$C13</f>
        <v xml:space="preserve">Page d'accueil</v>
      </c>
      <c r="H3" s="187" t="str">
        <f>Echantillon!$C14</f>
        <v xml:space="preserve">Page résultats (3 onglets)</v>
      </c>
      <c r="I3" s="187" t="str">
        <f>Echantillon!$C15</f>
        <v xml:space="preserve">Mentions légales</v>
      </c>
      <c r="J3" s="187" t="str">
        <f>Echantillon!$C16</f>
        <v xml:space="preserve">Page accessibilité</v>
      </c>
      <c r="K3" s="187">
        <f>Echantillon!$C17</f>
        <v>0</v>
      </c>
      <c r="L3" s="187">
        <f>Echantillon!$C18</f>
        <v>0</v>
      </c>
      <c r="M3" s="187">
        <f>Echantillon!$C19</f>
        <v>0</v>
      </c>
      <c r="N3" s="187">
        <f>Echantillon!$C20</f>
        <v>0</v>
      </c>
      <c r="O3" s="187">
        <f>Echantillon!$C21</f>
        <v>0</v>
      </c>
      <c r="P3" s="187">
        <f>Echantillon!$C22</f>
        <v>0</v>
      </c>
      <c r="Q3" s="187">
        <f>Echantillon!$C23</f>
        <v>0</v>
      </c>
      <c r="R3" s="187">
        <f>Echantillon!$C24</f>
        <v>0</v>
      </c>
      <c r="S3" s="187">
        <f>Echantillon!$C25</f>
        <v>0</v>
      </c>
      <c r="T3" s="187">
        <f>Echantillon!$C26</f>
        <v>0</v>
      </c>
      <c r="U3" s="187">
        <f>Echantillon!$C27</f>
        <v>0</v>
      </c>
      <c r="V3" s="187">
        <f>Echantillon!$C28</f>
        <v>0</v>
      </c>
      <c r="W3" s="187">
        <f>Echantillon!$C29</f>
        <v>0</v>
      </c>
      <c r="X3" s="187">
        <f>Echantillon!$C30</f>
        <v>0</v>
      </c>
      <c r="Y3" s="187">
        <f>Echantillon!$C31</f>
        <v>0</v>
      </c>
      <c r="Z3" s="187">
        <f>Echantillon!$C32</f>
        <v>0</v>
      </c>
      <c r="AA3" s="187">
        <f>Echantillon!$C33</f>
        <v>0</v>
      </c>
      <c r="AB3" s="187">
        <f>Echantillon!$C34</f>
        <v>0</v>
      </c>
      <c r="AC3" s="187">
        <f>Echantillon!$C35</f>
        <v>0</v>
      </c>
      <c r="AD3" s="187">
        <f>Echantillon!$C36</f>
        <v>0</v>
      </c>
      <c r="AE3" s="187">
        <f>Echantillon!$C37</f>
        <v>0</v>
      </c>
      <c r="AF3" s="188" t="s">
        <v>130</v>
      </c>
    </row>
    <row r="4" ht="13.800000000000001">
      <c r="A4" s="111"/>
      <c r="B4" s="111"/>
      <c r="C4" s="111"/>
      <c r="D4" s="111"/>
      <c r="E4" s="189"/>
      <c r="F4" s="190" t="s">
        <v>131</v>
      </c>
      <c r="G4" s="191">
        <f t="shared" ref="G4:AE4" si="81">COUNTIF(G13:G118,"c")</f>
        <v>30</v>
      </c>
      <c r="H4" s="191">
        <f t="shared" si="81"/>
        <v>41</v>
      </c>
      <c r="I4" s="191">
        <f t="shared" si="81"/>
        <v>28</v>
      </c>
      <c r="J4" s="191">
        <f t="shared" si="81"/>
        <v>32</v>
      </c>
      <c r="K4" s="191">
        <f t="shared" si="81"/>
        <v>0</v>
      </c>
      <c r="L4" s="191">
        <f t="shared" si="81"/>
        <v>0</v>
      </c>
      <c r="M4" s="191">
        <f t="shared" si="81"/>
        <v>0</v>
      </c>
      <c r="N4" s="191">
        <f t="shared" si="81"/>
        <v>0</v>
      </c>
      <c r="O4" s="191">
        <f t="shared" si="81"/>
        <v>0</v>
      </c>
      <c r="P4" s="191">
        <f t="shared" si="81"/>
        <v>0</v>
      </c>
      <c r="Q4" s="191">
        <f t="shared" si="81"/>
        <v>0</v>
      </c>
      <c r="R4" s="191">
        <f t="shared" si="81"/>
        <v>0</v>
      </c>
      <c r="S4" s="191">
        <f t="shared" si="81"/>
        <v>0</v>
      </c>
      <c r="T4" s="191">
        <f t="shared" si="81"/>
        <v>0</v>
      </c>
      <c r="U4" s="191">
        <f t="shared" si="81"/>
        <v>0</v>
      </c>
      <c r="V4" s="191">
        <f t="shared" si="81"/>
        <v>0</v>
      </c>
      <c r="W4" s="191">
        <f t="shared" si="81"/>
        <v>0</v>
      </c>
      <c r="X4" s="191">
        <f t="shared" si="81"/>
        <v>0</v>
      </c>
      <c r="Y4" s="191">
        <f t="shared" si="81"/>
        <v>0</v>
      </c>
      <c r="Z4" s="191">
        <f t="shared" si="81"/>
        <v>0</v>
      </c>
      <c r="AA4" s="191">
        <f t="shared" si="81"/>
        <v>0</v>
      </c>
      <c r="AB4" s="191">
        <f t="shared" si="81"/>
        <v>0</v>
      </c>
      <c r="AC4" s="191">
        <f t="shared" si="81"/>
        <v>0</v>
      </c>
      <c r="AD4" s="191">
        <f t="shared" si="81"/>
        <v>0</v>
      </c>
      <c r="AE4" s="191">
        <f t="shared" si="81"/>
        <v>0</v>
      </c>
      <c r="AF4" s="192"/>
    </row>
    <row r="5" ht="13.800000000000001">
      <c r="A5" s="111"/>
      <c r="B5" s="111"/>
      <c r="C5" s="111"/>
      <c r="D5" s="111"/>
      <c r="E5" s="189"/>
      <c r="F5" s="190" t="s">
        <v>132</v>
      </c>
      <c r="G5" s="191">
        <f t="shared" ref="G5:AE5" si="82">COUNTIF(G13:G118,"nc")</f>
        <v>0</v>
      </c>
      <c r="H5" s="191">
        <f t="shared" si="82"/>
        <v>0</v>
      </c>
      <c r="I5" s="191">
        <f t="shared" si="82"/>
        <v>0</v>
      </c>
      <c r="J5" s="191">
        <f t="shared" si="82"/>
        <v>0</v>
      </c>
      <c r="K5" s="191">
        <f t="shared" si="82"/>
        <v>0</v>
      </c>
      <c r="L5" s="191">
        <f t="shared" si="82"/>
        <v>0</v>
      </c>
      <c r="M5" s="191">
        <f t="shared" si="82"/>
        <v>0</v>
      </c>
      <c r="N5" s="191">
        <f t="shared" si="82"/>
        <v>0</v>
      </c>
      <c r="O5" s="191">
        <f t="shared" si="82"/>
        <v>0</v>
      </c>
      <c r="P5" s="191">
        <f t="shared" si="82"/>
        <v>0</v>
      </c>
      <c r="Q5" s="191">
        <f t="shared" si="82"/>
        <v>0</v>
      </c>
      <c r="R5" s="191">
        <f t="shared" si="82"/>
        <v>0</v>
      </c>
      <c r="S5" s="191">
        <f t="shared" si="82"/>
        <v>0</v>
      </c>
      <c r="T5" s="191">
        <f t="shared" si="82"/>
        <v>0</v>
      </c>
      <c r="U5" s="191">
        <f t="shared" si="82"/>
        <v>0</v>
      </c>
      <c r="V5" s="191">
        <f t="shared" si="82"/>
        <v>0</v>
      </c>
      <c r="W5" s="191">
        <f t="shared" si="82"/>
        <v>0</v>
      </c>
      <c r="X5" s="191">
        <f t="shared" si="82"/>
        <v>0</v>
      </c>
      <c r="Y5" s="191">
        <f t="shared" si="82"/>
        <v>0</v>
      </c>
      <c r="Z5" s="191">
        <f t="shared" si="82"/>
        <v>0</v>
      </c>
      <c r="AA5" s="191">
        <f t="shared" si="82"/>
        <v>0</v>
      </c>
      <c r="AB5" s="191">
        <f t="shared" si="82"/>
        <v>0</v>
      </c>
      <c r="AC5" s="191">
        <f t="shared" si="82"/>
        <v>0</v>
      </c>
      <c r="AD5" s="191">
        <f t="shared" si="82"/>
        <v>0</v>
      </c>
      <c r="AE5" s="191">
        <f t="shared" si="82"/>
        <v>0</v>
      </c>
      <c r="AF5" s="192"/>
    </row>
    <row r="6" ht="13.800000000000001">
      <c r="A6" s="111"/>
      <c r="B6" s="111"/>
      <c r="C6" s="111"/>
      <c r="D6" s="111"/>
      <c r="E6" s="189"/>
      <c r="F6" s="190" t="s">
        <v>133</v>
      </c>
      <c r="G6" s="191">
        <f t="shared" ref="G6:AE6" si="83">COUNTIF(G13:G118,"na")</f>
        <v>76</v>
      </c>
      <c r="H6" s="191">
        <f t="shared" si="83"/>
        <v>65</v>
      </c>
      <c r="I6" s="191">
        <f t="shared" si="83"/>
        <v>78</v>
      </c>
      <c r="J6" s="191">
        <f t="shared" si="83"/>
        <v>74</v>
      </c>
      <c r="K6" s="191">
        <f t="shared" si="83"/>
        <v>0</v>
      </c>
      <c r="L6" s="191">
        <f t="shared" si="83"/>
        <v>0</v>
      </c>
      <c r="M6" s="191">
        <f t="shared" si="83"/>
        <v>0</v>
      </c>
      <c r="N6" s="191">
        <f t="shared" si="83"/>
        <v>0</v>
      </c>
      <c r="O6" s="191">
        <f t="shared" si="83"/>
        <v>0</v>
      </c>
      <c r="P6" s="191">
        <f t="shared" si="83"/>
        <v>0</v>
      </c>
      <c r="Q6" s="191">
        <f t="shared" si="83"/>
        <v>0</v>
      </c>
      <c r="R6" s="191">
        <f t="shared" si="83"/>
        <v>0</v>
      </c>
      <c r="S6" s="191">
        <f t="shared" si="83"/>
        <v>0</v>
      </c>
      <c r="T6" s="191">
        <f t="shared" si="83"/>
        <v>0</v>
      </c>
      <c r="U6" s="191">
        <f t="shared" si="83"/>
        <v>0</v>
      </c>
      <c r="V6" s="191">
        <f t="shared" si="83"/>
        <v>0</v>
      </c>
      <c r="W6" s="191">
        <f t="shared" si="83"/>
        <v>0</v>
      </c>
      <c r="X6" s="191">
        <f t="shared" si="83"/>
        <v>0</v>
      </c>
      <c r="Y6" s="191">
        <f t="shared" si="83"/>
        <v>0</v>
      </c>
      <c r="Z6" s="191">
        <f t="shared" si="83"/>
        <v>0</v>
      </c>
      <c r="AA6" s="191">
        <f t="shared" si="83"/>
        <v>0</v>
      </c>
      <c r="AB6" s="191">
        <f t="shared" si="83"/>
        <v>0</v>
      </c>
      <c r="AC6" s="191">
        <f t="shared" si="83"/>
        <v>0</v>
      </c>
      <c r="AD6" s="191">
        <f t="shared" si="83"/>
        <v>0</v>
      </c>
      <c r="AE6" s="191">
        <f t="shared" si="83"/>
        <v>0</v>
      </c>
      <c r="AF6" s="192"/>
    </row>
    <row r="7" ht="13.800000000000001">
      <c r="A7" s="111"/>
      <c r="B7" s="111"/>
      <c r="C7" s="111"/>
      <c r="D7" s="111"/>
      <c r="E7" s="189"/>
      <c r="F7" s="190" t="s">
        <v>134</v>
      </c>
      <c r="G7" s="191">
        <f t="shared" ref="G7:AE7" si="84">COUNTIF(G13:G118,"nt")</f>
        <v>0</v>
      </c>
      <c r="H7" s="191">
        <f t="shared" si="84"/>
        <v>0</v>
      </c>
      <c r="I7" s="191">
        <f t="shared" si="84"/>
        <v>0</v>
      </c>
      <c r="J7" s="191">
        <f t="shared" si="84"/>
        <v>0</v>
      </c>
      <c r="K7" s="191">
        <f t="shared" si="84"/>
        <v>106</v>
      </c>
      <c r="L7" s="191">
        <f t="shared" si="84"/>
        <v>106</v>
      </c>
      <c r="M7" s="191">
        <f t="shared" si="84"/>
        <v>106</v>
      </c>
      <c r="N7" s="191">
        <f t="shared" si="84"/>
        <v>106</v>
      </c>
      <c r="O7" s="191">
        <f t="shared" si="84"/>
        <v>106</v>
      </c>
      <c r="P7" s="191">
        <f t="shared" si="84"/>
        <v>106</v>
      </c>
      <c r="Q7" s="191">
        <f t="shared" si="84"/>
        <v>106</v>
      </c>
      <c r="R7" s="191">
        <f t="shared" si="84"/>
        <v>106</v>
      </c>
      <c r="S7" s="191">
        <f t="shared" si="84"/>
        <v>106</v>
      </c>
      <c r="T7" s="191">
        <f t="shared" si="84"/>
        <v>106</v>
      </c>
      <c r="U7" s="191">
        <f t="shared" si="84"/>
        <v>106</v>
      </c>
      <c r="V7" s="191">
        <f t="shared" si="84"/>
        <v>106</v>
      </c>
      <c r="W7" s="191">
        <f t="shared" si="84"/>
        <v>106</v>
      </c>
      <c r="X7" s="191">
        <f t="shared" si="84"/>
        <v>106</v>
      </c>
      <c r="Y7" s="191">
        <f t="shared" si="84"/>
        <v>106</v>
      </c>
      <c r="Z7" s="191">
        <f t="shared" si="84"/>
        <v>106</v>
      </c>
      <c r="AA7" s="191">
        <f t="shared" si="84"/>
        <v>106</v>
      </c>
      <c r="AB7" s="191">
        <f t="shared" si="84"/>
        <v>106</v>
      </c>
      <c r="AC7" s="191">
        <f t="shared" si="84"/>
        <v>106</v>
      </c>
      <c r="AD7" s="191">
        <f t="shared" si="84"/>
        <v>106</v>
      </c>
      <c r="AE7" s="191">
        <f t="shared" si="84"/>
        <v>106</v>
      </c>
      <c r="AF7" s="192"/>
    </row>
    <row r="8" ht="13.800000000000001">
      <c r="A8" s="111"/>
      <c r="B8" s="111"/>
      <c r="C8" s="111"/>
      <c r="D8" s="111"/>
      <c r="E8" s="189"/>
      <c r="F8" s="190" t="s">
        <v>135</v>
      </c>
      <c r="G8" s="193">
        <f>'P01'!$T$5</f>
        <v>1</v>
      </c>
      <c r="H8" s="193">
        <f>'P02'!$T$5</f>
        <v>1</v>
      </c>
      <c r="I8" s="193">
        <f>'P03'!$T$5</f>
        <v>1</v>
      </c>
      <c r="J8" s="193">
        <f>'P04'!$T$5</f>
        <v>1</v>
      </c>
      <c r="K8" s="193" t="str">
        <f>'P05'!$T$5</f>
        <v>-</v>
      </c>
      <c r="L8" s="193" t="str">
        <f>'P06'!$T$5</f>
        <v>-</v>
      </c>
      <c r="M8" s="193" t="str">
        <f>'P07'!$T$5</f>
        <v>-</v>
      </c>
      <c r="N8" s="193" t="str">
        <f>'P08'!$T$5</f>
        <v>-</v>
      </c>
      <c r="O8" s="193" t="str">
        <f>'P09'!$T$5</f>
        <v>-</v>
      </c>
      <c r="P8" s="193" t="str">
        <f>'P10'!$T$5</f>
        <v>-</v>
      </c>
      <c r="Q8" s="193" t="str">
        <f>'P11'!$T$5</f>
        <v>-</v>
      </c>
      <c r="R8" s="193" t="str">
        <f>'P12'!$T$5</f>
        <v>-</v>
      </c>
      <c r="S8" s="193" t="str">
        <f>'P13'!$T$5</f>
        <v>-</v>
      </c>
      <c r="T8" s="193" t="str">
        <f>'P14'!$T$5</f>
        <v>-</v>
      </c>
      <c r="U8" s="193" t="str">
        <f>'P15'!$T$5</f>
        <v>-</v>
      </c>
      <c r="V8" s="193" t="str">
        <f>'P16'!$U$5</f>
        <v>-</v>
      </c>
      <c r="W8" s="193" t="str">
        <f>'P17'!$T$5</f>
        <v>-</v>
      </c>
      <c r="X8" s="193" t="str">
        <f>'P18'!$T$5</f>
        <v>-</v>
      </c>
      <c r="Y8" s="193" t="str">
        <f>'P19'!$T$5</f>
        <v>-</v>
      </c>
      <c r="Z8" s="193" t="str">
        <f>'P20'!$T$5</f>
        <v>-</v>
      </c>
      <c r="AA8" s="193" t="str">
        <f>'P21'!$T$5</f>
        <v>-</v>
      </c>
      <c r="AB8" s="193" t="str">
        <f>'P22'!$T$5</f>
        <v>-</v>
      </c>
      <c r="AC8" s="193" t="str">
        <f>'P23'!$T$5</f>
        <v>-</v>
      </c>
      <c r="AD8" s="193" t="str">
        <f>'P24'!$T$5</f>
        <v>-</v>
      </c>
      <c r="AE8" s="193" t="str">
        <f>'P25'!$T$5</f>
        <v>-</v>
      </c>
      <c r="AF8" s="192"/>
    </row>
    <row r="9" ht="13.800000000000001">
      <c r="A9" s="111"/>
      <c r="B9" s="111"/>
      <c r="C9" s="111"/>
      <c r="D9" s="111"/>
      <c r="E9" s="189"/>
      <c r="F9" s="190" t="s">
        <v>136</v>
      </c>
      <c r="G9" s="193">
        <f>'P01'!$T$6</f>
        <v>1</v>
      </c>
      <c r="H9" s="193">
        <f>'P02'!$T$6</f>
        <v>1</v>
      </c>
      <c r="I9" s="193">
        <f>'P03'!$T$6</f>
        <v>1</v>
      </c>
      <c r="J9" s="193">
        <f>'P04'!$T$6</f>
        <v>1</v>
      </c>
      <c r="K9" s="193" t="str">
        <f>'P05'!$T$6</f>
        <v>-</v>
      </c>
      <c r="L9" s="193" t="str">
        <f>'P06'!$T$6</f>
        <v>-</v>
      </c>
      <c r="M9" s="193" t="str">
        <f>'P07'!$T$6</f>
        <v>-</v>
      </c>
      <c r="N9" s="193" t="str">
        <f>'P08'!$T$6</f>
        <v>-</v>
      </c>
      <c r="O9" s="193" t="str">
        <f>'P09'!$T$6</f>
        <v>-</v>
      </c>
      <c r="P9" s="193" t="str">
        <f>'P10'!$T$6</f>
        <v>-</v>
      </c>
      <c r="Q9" s="193" t="str">
        <f>'P11'!$T$6</f>
        <v>-</v>
      </c>
      <c r="R9" s="193" t="str">
        <f>'P12'!$T$6</f>
        <v>-</v>
      </c>
      <c r="S9" s="193" t="str">
        <f>'P13'!$T$6</f>
        <v>-</v>
      </c>
      <c r="T9" s="193" t="str">
        <f>'P14'!$T$6</f>
        <v>-</v>
      </c>
      <c r="U9" s="193" t="str">
        <f>'P15'!$T$6</f>
        <v>-</v>
      </c>
      <c r="V9" s="193" t="str">
        <f>'P16'!$U$6</f>
        <v>-</v>
      </c>
      <c r="W9" s="193" t="str">
        <f>'P17'!$T$6</f>
        <v>-</v>
      </c>
      <c r="X9" s="193" t="str">
        <f>'P18'!$T$6</f>
        <v>-</v>
      </c>
      <c r="Y9" s="193" t="str">
        <f>'P19'!$T$6</f>
        <v>-</v>
      </c>
      <c r="Z9" s="193" t="str">
        <f>'P20'!$T$6</f>
        <v>-</v>
      </c>
      <c r="AA9" s="193" t="str">
        <f>'P21'!$T$6</f>
        <v>-</v>
      </c>
      <c r="AB9" s="193" t="str">
        <f>'P22'!$T$6</f>
        <v>-</v>
      </c>
      <c r="AC9" s="193" t="str">
        <f>'P23'!$T$6</f>
        <v>-</v>
      </c>
      <c r="AD9" s="193" t="str">
        <f>'P24'!$T$6</f>
        <v>-</v>
      </c>
      <c r="AE9" s="193" t="str">
        <f>'P25'!$T$6</f>
        <v>-</v>
      </c>
      <c r="AF9" s="192"/>
    </row>
    <row r="10" ht="13.800000000000001">
      <c r="A10" s="111"/>
      <c r="B10" s="111"/>
      <c r="C10" s="111"/>
      <c r="D10" s="111"/>
      <c r="E10" s="189"/>
      <c r="F10" s="190" t="s">
        <v>137</v>
      </c>
      <c r="G10" s="193" t="str">
        <f>'P01'!$T$7</f>
        <v>-</v>
      </c>
      <c r="H10" s="193" t="str">
        <f>'P02'!$T$7</f>
        <v>-</v>
      </c>
      <c r="I10" s="193" t="str">
        <f>'P03'!$T$7</f>
        <v>-</v>
      </c>
      <c r="J10" s="193" t="str">
        <f>'P04'!$T$7</f>
        <v>-</v>
      </c>
      <c r="K10" s="193" t="str">
        <f>'P05'!$T$7</f>
        <v>-</v>
      </c>
      <c r="L10" s="193" t="str">
        <f>'P06'!$T$7</f>
        <v>-</v>
      </c>
      <c r="M10" s="193" t="str">
        <f>'P07'!$T$7</f>
        <v>-</v>
      </c>
      <c r="N10" s="193" t="str">
        <f>'P08'!$T$7</f>
        <v>-</v>
      </c>
      <c r="O10" s="193" t="str">
        <f>'P09'!$T$7</f>
        <v>-</v>
      </c>
      <c r="P10" s="193" t="str">
        <f>'P10'!$T$7</f>
        <v>-</v>
      </c>
      <c r="Q10" s="193" t="str">
        <f>'P11'!$T$7</f>
        <v>-</v>
      </c>
      <c r="R10" s="193" t="str">
        <f>'P12'!$T$7</f>
        <v>-</v>
      </c>
      <c r="S10" s="193" t="str">
        <f>'P13'!$T$7</f>
        <v>-</v>
      </c>
      <c r="T10" s="193" t="str">
        <f>'P14'!$T$7</f>
        <v>-</v>
      </c>
      <c r="U10" s="193" t="str">
        <f>'P15'!$T$7</f>
        <v>-</v>
      </c>
      <c r="V10" s="193" t="str">
        <f>'P16'!$U$7</f>
        <v>-</v>
      </c>
      <c r="W10" s="193" t="str">
        <f>'P17'!$T$7</f>
        <v>-</v>
      </c>
      <c r="X10" s="193" t="str">
        <f>'P18'!$T$7</f>
        <v>-</v>
      </c>
      <c r="Y10" s="193" t="str">
        <f>'P19'!$T$7</f>
        <v>-</v>
      </c>
      <c r="Z10" s="193" t="str">
        <f>'P20'!$T$7</f>
        <v>-</v>
      </c>
      <c r="AA10" s="193" t="str">
        <f>'P21'!$T$7</f>
        <v>-</v>
      </c>
      <c r="AB10" s="193" t="str">
        <f>'P22'!$T$7</f>
        <v>-</v>
      </c>
      <c r="AC10" s="193" t="str">
        <f>'P23'!$T$7</f>
        <v>-</v>
      </c>
      <c r="AD10" s="193" t="str">
        <f>'P24'!$T$7</f>
        <v>-</v>
      </c>
      <c r="AE10" s="193" t="str">
        <f>'P25'!$T$7</f>
        <v>-</v>
      </c>
      <c r="AF10" s="192"/>
    </row>
    <row r="11" ht="19.5" customHeight="1">
      <c r="A11" s="111"/>
      <c r="B11" s="111"/>
      <c r="C11" s="111"/>
      <c r="D11" s="111"/>
      <c r="E11" s="189"/>
      <c r="F11" s="190" t="s">
        <v>138</v>
      </c>
      <c r="G11" s="193" t="str">
        <f>'P01'!$U$7</f>
        <v>-</v>
      </c>
      <c r="H11" s="193" t="str">
        <f>'P02'!$U$7</f>
        <v>-</v>
      </c>
      <c r="I11" s="193" t="str">
        <f>'P03'!$U$7</f>
        <v>-</v>
      </c>
      <c r="J11" s="193" t="str">
        <f>'P04'!$U$7</f>
        <v>-</v>
      </c>
      <c r="K11" s="193" t="str">
        <f>'P05'!$U$7</f>
        <v>-</v>
      </c>
      <c r="L11" s="193" t="str">
        <f>'P06'!$U$7</f>
        <v>-</v>
      </c>
      <c r="M11" s="193" t="str">
        <f>'P07'!$U$7</f>
        <v>-</v>
      </c>
      <c r="N11" s="193" t="str">
        <f>'P08'!$U$7</f>
        <v>-</v>
      </c>
      <c r="O11" s="193" t="str">
        <f>'P09'!$U$7</f>
        <v>-</v>
      </c>
      <c r="P11" s="193" t="str">
        <f>'P10'!$U$7</f>
        <v>-</v>
      </c>
      <c r="Q11" s="193" t="str">
        <f>'P11'!$U$7</f>
        <v>-</v>
      </c>
      <c r="R11" s="193" t="str">
        <f>'P12'!$U$7</f>
        <v>-</v>
      </c>
      <c r="S11" s="193" t="str">
        <f>'P13'!$U$7</f>
        <v>-</v>
      </c>
      <c r="T11" s="193" t="str">
        <f>'P14'!$U$7</f>
        <v>-</v>
      </c>
      <c r="U11" s="193" t="str">
        <f>'P15'!$U$7</f>
        <v>-</v>
      </c>
      <c r="V11" s="193" t="e">
        <f>'P16'!$V$7</f>
        <v>#DIV/0!</v>
      </c>
      <c r="W11" s="193" t="str">
        <f>'P17'!$U$7</f>
        <v>-</v>
      </c>
      <c r="X11" s="193" t="str">
        <f>'P18'!$U$7</f>
        <v>-</v>
      </c>
      <c r="Y11" s="193" t="str">
        <f>'P19'!$U$7</f>
        <v>-</v>
      </c>
      <c r="Z11" s="193" t="str">
        <f>'P20'!$U$7</f>
        <v>-</v>
      </c>
      <c r="AA11" s="193" t="str">
        <f>'P21'!$U$7</f>
        <v>-</v>
      </c>
      <c r="AB11" s="193" t="str">
        <f>'P22'!$U$7</f>
        <v>-</v>
      </c>
      <c r="AC11" s="193" t="str">
        <f>'P23'!$U$7</f>
        <v>-</v>
      </c>
      <c r="AD11" s="193" t="str">
        <f>'P24'!$U$7</f>
        <v>-</v>
      </c>
      <c r="AE11" s="193" t="str">
        <f>'P25'!$U$7</f>
        <v>-</v>
      </c>
      <c r="AF11" s="194"/>
    </row>
    <row r="12" ht="15.75" customHeight="1">
      <c r="A12" s="195"/>
      <c r="B12" s="196"/>
      <c r="C12" s="197"/>
      <c r="D12" s="197"/>
      <c r="E12" s="198"/>
      <c r="F12" s="199"/>
      <c r="G12" s="200"/>
      <c r="H12" s="200"/>
      <c r="I12" s="200"/>
      <c r="J12" s="200"/>
      <c r="K12" s="200"/>
      <c r="L12" s="200"/>
      <c r="M12" s="200"/>
      <c r="N12" s="200"/>
      <c r="O12" s="200"/>
      <c r="P12" s="200"/>
      <c r="Q12" s="200"/>
      <c r="R12" s="200"/>
      <c r="S12" s="200"/>
      <c r="T12" s="200"/>
      <c r="U12" s="200"/>
      <c r="V12" s="200"/>
      <c r="W12" s="200"/>
      <c r="X12" s="200"/>
      <c r="Y12" s="200"/>
      <c r="Z12" s="201"/>
      <c r="AA12" s="201"/>
      <c r="AB12" s="201"/>
      <c r="AC12" s="201"/>
      <c r="AD12" s="201"/>
      <c r="AE12" s="201"/>
      <c r="AF12" s="202"/>
    </row>
    <row r="13" ht="37.5" customHeight="1">
      <c r="A13" s="203" t="s">
        <v>139</v>
      </c>
      <c r="B13" s="204" t="s">
        <v>140</v>
      </c>
      <c r="C13" s="205" t="s">
        <v>9</v>
      </c>
      <c r="D13" s="206" t="s">
        <v>141</v>
      </c>
      <c r="E13" s="207" t="s">
        <v>142</v>
      </c>
      <c r="F13" s="206" t="s">
        <v>143</v>
      </c>
      <c r="G13" s="208" t="str">
        <f>'P01'!F12</f>
        <v>na</v>
      </c>
      <c r="H13" s="209" t="str">
        <f>'P02'!F12</f>
        <v>na</v>
      </c>
      <c r="I13" s="209" t="str">
        <f>'P03'!F12</f>
        <v>na</v>
      </c>
      <c r="J13" s="209" t="str">
        <f>'P04'!F12</f>
        <v>na</v>
      </c>
      <c r="K13" s="209" t="str">
        <f>'P05'!F12</f>
        <v>nt</v>
      </c>
      <c r="L13" s="209" t="str">
        <f>'P06'!F12</f>
        <v>nt</v>
      </c>
      <c r="M13" s="209" t="str">
        <f>'P07'!F12</f>
        <v>nt</v>
      </c>
      <c r="N13" s="209" t="str">
        <f>'P08'!F12</f>
        <v>nt</v>
      </c>
      <c r="O13" s="209" t="str">
        <f>'P09'!F12</f>
        <v>nt</v>
      </c>
      <c r="P13" s="209" t="str">
        <f>'P10'!F12</f>
        <v>nt</v>
      </c>
      <c r="Q13" s="209" t="str">
        <f>'P11'!F12</f>
        <v>nt</v>
      </c>
      <c r="R13" s="209" t="str">
        <f>'P12'!F12</f>
        <v>nt</v>
      </c>
      <c r="S13" s="209" t="str">
        <f>'P13'!F12</f>
        <v>nt</v>
      </c>
      <c r="T13" s="209" t="str">
        <f>'P14'!F12</f>
        <v>nt</v>
      </c>
      <c r="U13" s="209" t="str">
        <f>'P15'!F12</f>
        <v>nt</v>
      </c>
      <c r="V13" s="209" t="str">
        <f>'P16'!F12</f>
        <v>nt</v>
      </c>
      <c r="W13" s="209" t="str">
        <f>'P17'!F12</f>
        <v>nt</v>
      </c>
      <c r="X13" s="209" t="str">
        <f>'P18'!F12</f>
        <v>nt</v>
      </c>
      <c r="Y13" s="209" t="str">
        <f>'P19'!F12</f>
        <v>nt</v>
      </c>
      <c r="Z13" s="210" t="str">
        <f>'P20'!F12</f>
        <v>nt</v>
      </c>
      <c r="AA13" s="211" t="str">
        <f>'P21'!F12</f>
        <v>nt</v>
      </c>
      <c r="AB13" s="211" t="str">
        <f>'P22'!F12</f>
        <v>nt</v>
      </c>
      <c r="AC13" s="211" t="str">
        <f>'P23'!F12</f>
        <v>nt</v>
      </c>
      <c r="AD13" s="211" t="str">
        <f>'P24'!F12</f>
        <v>nt</v>
      </c>
      <c r="AE13" s="211" t="str">
        <f>'P25'!F12</f>
        <v>nt</v>
      </c>
      <c r="AF13" s="212"/>
    </row>
    <row r="14" ht="37.5" customHeight="1">
      <c r="A14" s="213"/>
      <c r="B14" s="204" t="s">
        <v>144</v>
      </c>
      <c r="C14" s="205" t="s">
        <v>9</v>
      </c>
      <c r="D14" s="206" t="s">
        <v>145</v>
      </c>
      <c r="E14" s="207"/>
      <c r="F14" s="206" t="s">
        <v>146</v>
      </c>
      <c r="G14" s="208" t="str">
        <f>'P01'!F13</f>
        <v>na</v>
      </c>
      <c r="H14" s="208" t="str">
        <f>'P02'!F13</f>
        <v>na</v>
      </c>
      <c r="I14" s="208" t="str">
        <f>'P03'!F13</f>
        <v>na</v>
      </c>
      <c r="J14" s="208" t="str">
        <f>'P04'!F13</f>
        <v>c</v>
      </c>
      <c r="K14" s="208" t="str">
        <f>'P05'!F13</f>
        <v>nt</v>
      </c>
      <c r="L14" s="208" t="str">
        <f>'P06'!F13</f>
        <v>nt</v>
      </c>
      <c r="M14" s="208" t="str">
        <f>'P07'!F13</f>
        <v>nt</v>
      </c>
      <c r="N14" s="208" t="str">
        <f>'P08'!F13</f>
        <v>nt</v>
      </c>
      <c r="O14" s="208" t="str">
        <f>'P09'!F13</f>
        <v>nt</v>
      </c>
      <c r="P14" s="214" t="str">
        <f>'P10'!F13</f>
        <v>nt</v>
      </c>
      <c r="Q14" s="215" t="str">
        <f>'P11'!F13</f>
        <v>nt</v>
      </c>
      <c r="R14" s="215" t="str">
        <f>'P12'!F13</f>
        <v>nt</v>
      </c>
      <c r="S14" s="215" t="str">
        <f>'P13'!F13</f>
        <v>nt</v>
      </c>
      <c r="T14" s="215" t="str">
        <f>'P14'!F13</f>
        <v>nt</v>
      </c>
      <c r="U14" s="215" t="str">
        <f>'P15'!F13</f>
        <v>nt</v>
      </c>
      <c r="V14" s="216" t="str">
        <f>'P16'!F13</f>
        <v>nt</v>
      </c>
      <c r="W14" s="216" t="str">
        <f>'P17'!F13</f>
        <v>nt</v>
      </c>
      <c r="X14" s="216" t="str">
        <f>'P18'!F13</f>
        <v>nt</v>
      </c>
      <c r="Y14" s="216" t="str">
        <f>'P19'!F13</f>
        <v>nt</v>
      </c>
      <c r="Z14" s="210" t="str">
        <f>'P20'!F13</f>
        <v>nt</v>
      </c>
      <c r="AA14" s="211" t="str">
        <f>'P21'!F13</f>
        <v>nt</v>
      </c>
      <c r="AB14" s="211" t="str">
        <f>'P22'!F13</f>
        <v>nt</v>
      </c>
      <c r="AC14" s="211" t="str">
        <f>'P23'!F13</f>
        <v>nt</v>
      </c>
      <c r="AD14" s="211" t="str">
        <f>'P24'!F13</f>
        <v>nt</v>
      </c>
      <c r="AE14" s="211" t="str">
        <f>'P25'!F13</f>
        <v>nt</v>
      </c>
      <c r="AF14" s="212"/>
    </row>
    <row r="15" ht="37.5" customHeight="1">
      <c r="A15" s="213"/>
      <c r="B15" s="204" t="s">
        <v>147</v>
      </c>
      <c r="C15" s="205" t="s">
        <v>9</v>
      </c>
      <c r="D15" s="206" t="s">
        <v>145</v>
      </c>
      <c r="E15" s="207"/>
      <c r="F15" s="206" t="s">
        <v>148</v>
      </c>
      <c r="G15" s="208" t="str">
        <f>'P01'!F14</f>
        <v>na</v>
      </c>
      <c r="H15" s="208" t="str">
        <f>'P02'!F14</f>
        <v>na</v>
      </c>
      <c r="I15" s="208" t="str">
        <f>'P03'!F14</f>
        <v>na</v>
      </c>
      <c r="J15" s="208" t="str">
        <f>'P04'!F14</f>
        <v>na</v>
      </c>
      <c r="K15" s="208" t="str">
        <f>'P05'!F14</f>
        <v>nt</v>
      </c>
      <c r="L15" s="208" t="str">
        <f>'P06'!F14</f>
        <v>nt</v>
      </c>
      <c r="M15" s="208" t="str">
        <f>'P07'!F14</f>
        <v>nt</v>
      </c>
      <c r="N15" s="208" t="str">
        <f>'P08'!F14</f>
        <v>nt</v>
      </c>
      <c r="O15" s="208" t="str">
        <f>'P09'!F14</f>
        <v>nt</v>
      </c>
      <c r="P15" s="214" t="str">
        <f>'P10'!F14</f>
        <v>nt</v>
      </c>
      <c r="Q15" s="215" t="str">
        <f>'P11'!F14</f>
        <v>nt</v>
      </c>
      <c r="R15" s="215" t="str">
        <f>'P12'!F14</f>
        <v>nt</v>
      </c>
      <c r="S15" s="215" t="str">
        <f>'P13'!F14</f>
        <v>nt</v>
      </c>
      <c r="T15" s="215" t="str">
        <f>'P14'!F14</f>
        <v>nt</v>
      </c>
      <c r="U15" s="215" t="str">
        <f>'P15'!F14</f>
        <v>nt</v>
      </c>
      <c r="V15" s="216" t="str">
        <f>'P16'!F14</f>
        <v>nt</v>
      </c>
      <c r="W15" s="216" t="str">
        <f>'P17'!F14</f>
        <v>nt</v>
      </c>
      <c r="X15" s="216" t="str">
        <f>'P18'!F14</f>
        <v>nt</v>
      </c>
      <c r="Y15" s="216" t="str">
        <f>'P19'!F14</f>
        <v>nt</v>
      </c>
      <c r="Z15" s="210" t="str">
        <f>'P20'!F14</f>
        <v>nt</v>
      </c>
      <c r="AA15" s="211" t="str">
        <f>'P21'!F14</f>
        <v>nt</v>
      </c>
      <c r="AB15" s="211" t="str">
        <f>'P22'!F14</f>
        <v>nt</v>
      </c>
      <c r="AC15" s="211" t="str">
        <f>'P23'!F14</f>
        <v>nt</v>
      </c>
      <c r="AD15" s="211" t="str">
        <f>'P24'!F14</f>
        <v>nt</v>
      </c>
      <c r="AE15" s="211" t="str">
        <f>'P25'!F14</f>
        <v>nt</v>
      </c>
      <c r="AF15" s="212"/>
    </row>
    <row r="16" ht="37.5" customHeight="1">
      <c r="A16" s="213"/>
      <c r="B16" s="204" t="s">
        <v>149</v>
      </c>
      <c r="C16" s="205" t="s">
        <v>9</v>
      </c>
      <c r="D16" s="206" t="s">
        <v>141</v>
      </c>
      <c r="E16" s="207"/>
      <c r="F16" s="206" t="s">
        <v>150</v>
      </c>
      <c r="G16" s="208" t="str">
        <f>'P01'!F15</f>
        <v>na</v>
      </c>
      <c r="H16" s="208" t="str">
        <f>'P02'!F15</f>
        <v>na</v>
      </c>
      <c r="I16" s="208" t="str">
        <f>'P03'!F15</f>
        <v>na</v>
      </c>
      <c r="J16" s="208" t="str">
        <f>'P04'!F15</f>
        <v>na</v>
      </c>
      <c r="K16" s="208" t="str">
        <f>'P05'!F15</f>
        <v>nt</v>
      </c>
      <c r="L16" s="208" t="str">
        <f>'P06'!F15</f>
        <v>nt</v>
      </c>
      <c r="M16" s="208" t="str">
        <f>'P07'!F15</f>
        <v>nt</v>
      </c>
      <c r="N16" s="208" t="str">
        <f>'P08'!F15</f>
        <v>nt</v>
      </c>
      <c r="O16" s="208" t="str">
        <f>'P09'!F15</f>
        <v>nt</v>
      </c>
      <c r="P16" s="214" t="str">
        <f>'P10'!F15</f>
        <v>nt</v>
      </c>
      <c r="Q16" s="215" t="str">
        <f>'P11'!F15</f>
        <v>nt</v>
      </c>
      <c r="R16" s="215" t="str">
        <f>'P12'!F15</f>
        <v>nt</v>
      </c>
      <c r="S16" s="215" t="str">
        <f>'P13'!F15</f>
        <v>nt</v>
      </c>
      <c r="T16" s="215" t="str">
        <f>'P14'!F15</f>
        <v>nt</v>
      </c>
      <c r="U16" s="215" t="str">
        <f>'P15'!F15</f>
        <v>nt</v>
      </c>
      <c r="V16" s="216" t="str">
        <f>'P16'!F15</f>
        <v>nt</v>
      </c>
      <c r="W16" s="216" t="str">
        <f>'P17'!F15</f>
        <v>nt</v>
      </c>
      <c r="X16" s="216" t="str">
        <f>'P18'!F15</f>
        <v>nt</v>
      </c>
      <c r="Y16" s="216" t="str">
        <f>'P19'!F15</f>
        <v>nt</v>
      </c>
      <c r="Z16" s="210" t="str">
        <f>'P20'!F15</f>
        <v>nt</v>
      </c>
      <c r="AA16" s="211" t="str">
        <f>'P21'!F15</f>
        <v>nt</v>
      </c>
      <c r="AB16" s="211" t="str">
        <f>'P22'!F15</f>
        <v>nt</v>
      </c>
      <c r="AC16" s="211" t="str">
        <f>'P23'!F15</f>
        <v>nt</v>
      </c>
      <c r="AD16" s="211" t="str">
        <f>'P24'!F15</f>
        <v>nt</v>
      </c>
      <c r="AE16" s="211" t="str">
        <f>'P25'!F15</f>
        <v>nt</v>
      </c>
      <c r="AF16" s="212"/>
    </row>
    <row r="17" ht="37.5" customHeight="1">
      <c r="A17" s="213"/>
      <c r="B17" s="204" t="s">
        <v>151</v>
      </c>
      <c r="C17" s="205" t="s">
        <v>9</v>
      </c>
      <c r="D17" s="217" t="s">
        <v>141</v>
      </c>
      <c r="E17" s="207"/>
      <c r="F17" s="206" t="s">
        <v>152</v>
      </c>
      <c r="G17" s="208" t="str">
        <f>'P01'!F16</f>
        <v>na</v>
      </c>
      <c r="H17" s="208" t="str">
        <f>'P02'!F16</f>
        <v>na</v>
      </c>
      <c r="I17" s="208" t="str">
        <f>'P03'!F16</f>
        <v>na</v>
      </c>
      <c r="J17" s="208" t="str">
        <f>'P04'!F16</f>
        <v>na</v>
      </c>
      <c r="K17" s="208" t="str">
        <f>'P05'!F16</f>
        <v>nt</v>
      </c>
      <c r="L17" s="208" t="str">
        <f>'P06'!F16</f>
        <v>nt</v>
      </c>
      <c r="M17" s="208" t="str">
        <f>'P07'!F16</f>
        <v>nt</v>
      </c>
      <c r="N17" s="208" t="str">
        <f>'P08'!F16</f>
        <v>nt</v>
      </c>
      <c r="O17" s="208" t="str">
        <f>'P09'!F16</f>
        <v>nt</v>
      </c>
      <c r="P17" s="214" t="str">
        <f>'P10'!F16</f>
        <v>nt</v>
      </c>
      <c r="Q17" s="215" t="str">
        <f>'P11'!F16</f>
        <v>nt</v>
      </c>
      <c r="R17" s="215" t="str">
        <f>'P12'!F16</f>
        <v>nt</v>
      </c>
      <c r="S17" s="215" t="str">
        <f>'P13'!F16</f>
        <v>nt</v>
      </c>
      <c r="T17" s="215" t="str">
        <f>'P14'!F16</f>
        <v>nt</v>
      </c>
      <c r="U17" s="215" t="str">
        <f>'P15'!F16</f>
        <v>nt</v>
      </c>
      <c r="V17" s="216" t="str">
        <f>'P16'!F16</f>
        <v>nt</v>
      </c>
      <c r="W17" s="216" t="str">
        <f>'P17'!F16</f>
        <v>nt</v>
      </c>
      <c r="X17" s="216" t="str">
        <f>'P18'!F16</f>
        <v>nt</v>
      </c>
      <c r="Y17" s="216" t="str">
        <f>'P19'!F16</f>
        <v>nt</v>
      </c>
      <c r="Z17" s="210" t="str">
        <f>'P20'!F16</f>
        <v>nt</v>
      </c>
      <c r="AA17" s="211" t="str">
        <f>'P21'!F16</f>
        <v>nt</v>
      </c>
      <c r="AB17" s="211" t="str">
        <f>'P22'!F16</f>
        <v>nt</v>
      </c>
      <c r="AC17" s="211" t="str">
        <f>'P23'!F16</f>
        <v>nt</v>
      </c>
      <c r="AD17" s="211" t="str">
        <f>'P24'!F16</f>
        <v>nt</v>
      </c>
      <c r="AE17" s="211" t="str">
        <f>'P25'!F16</f>
        <v>nt</v>
      </c>
      <c r="AF17" s="212"/>
    </row>
    <row r="18" ht="37.5" customHeight="1">
      <c r="A18" s="213"/>
      <c r="B18" s="204" t="s">
        <v>153</v>
      </c>
      <c r="C18" s="205" t="s">
        <v>9</v>
      </c>
      <c r="D18" s="217" t="s">
        <v>141</v>
      </c>
      <c r="E18" s="207"/>
      <c r="F18" s="206" t="s">
        <v>154</v>
      </c>
      <c r="G18" s="208" t="str">
        <f>'P01'!F17</f>
        <v>na</v>
      </c>
      <c r="H18" s="208" t="str">
        <f>'P02'!F17</f>
        <v>na</v>
      </c>
      <c r="I18" s="208" t="str">
        <f>'P03'!F17</f>
        <v>na</v>
      </c>
      <c r="J18" s="208" t="str">
        <f>'P04'!F17</f>
        <v>na</v>
      </c>
      <c r="K18" s="208" t="str">
        <f>'P05'!F17</f>
        <v>nt</v>
      </c>
      <c r="L18" s="208" t="str">
        <f>'P06'!F17</f>
        <v>nt</v>
      </c>
      <c r="M18" s="208" t="str">
        <f>'P07'!F17</f>
        <v>nt</v>
      </c>
      <c r="N18" s="208" t="str">
        <f>'P08'!F17</f>
        <v>nt</v>
      </c>
      <c r="O18" s="208" t="str">
        <f>'P09'!F17</f>
        <v>nt</v>
      </c>
      <c r="P18" s="214" t="str">
        <f>'P10'!F17</f>
        <v>nt</v>
      </c>
      <c r="Q18" s="215" t="str">
        <f>'P11'!F17</f>
        <v>nt</v>
      </c>
      <c r="R18" s="215" t="str">
        <f>'P12'!F17</f>
        <v>nt</v>
      </c>
      <c r="S18" s="215" t="str">
        <f>'P13'!F17</f>
        <v>nt</v>
      </c>
      <c r="T18" s="215" t="str">
        <f>'P14'!F17</f>
        <v>nt</v>
      </c>
      <c r="U18" s="215" t="str">
        <f>'P15'!F17</f>
        <v>nt</v>
      </c>
      <c r="V18" s="216" t="str">
        <f>'P16'!F17</f>
        <v>nt</v>
      </c>
      <c r="W18" s="216" t="str">
        <f>'P17'!F17</f>
        <v>nt</v>
      </c>
      <c r="X18" s="216" t="str">
        <f>'P18'!F17</f>
        <v>nt</v>
      </c>
      <c r="Y18" s="216" t="str">
        <f>'P19'!F17</f>
        <v>nt</v>
      </c>
      <c r="Z18" s="210" t="str">
        <f>'P20'!F17</f>
        <v>nt</v>
      </c>
      <c r="AA18" s="211" t="str">
        <f>'P21'!F17</f>
        <v>nt</v>
      </c>
      <c r="AB18" s="211" t="str">
        <f>'P22'!F17</f>
        <v>nt</v>
      </c>
      <c r="AC18" s="211" t="str">
        <f>'P23'!F17</f>
        <v>nt</v>
      </c>
      <c r="AD18" s="211" t="str">
        <f>'P24'!F17</f>
        <v>nt</v>
      </c>
      <c r="AE18" s="211" t="str">
        <f>'P25'!F17</f>
        <v>nt</v>
      </c>
      <c r="AF18" s="212"/>
    </row>
    <row r="19" ht="37.5" customHeight="1">
      <c r="A19" s="213"/>
      <c r="B19" s="204" t="s">
        <v>155</v>
      </c>
      <c r="C19" s="205" t="s">
        <v>9</v>
      </c>
      <c r="D19" s="217" t="s">
        <v>141</v>
      </c>
      <c r="E19" s="207"/>
      <c r="F19" s="206" t="s">
        <v>156</v>
      </c>
      <c r="G19" s="208" t="str">
        <f>'P01'!F18</f>
        <v>na</v>
      </c>
      <c r="H19" s="208" t="str">
        <f>'P02'!F18</f>
        <v>na</v>
      </c>
      <c r="I19" s="208" t="str">
        <f>'P03'!F18</f>
        <v>na</v>
      </c>
      <c r="J19" s="208" t="str">
        <f>'P04'!F18</f>
        <v>na</v>
      </c>
      <c r="K19" s="208" t="str">
        <f>'P05'!F18</f>
        <v>nt</v>
      </c>
      <c r="L19" s="208" t="str">
        <f>'P06'!F18</f>
        <v>nt</v>
      </c>
      <c r="M19" s="208" t="str">
        <f>'P07'!F18</f>
        <v>nt</v>
      </c>
      <c r="N19" s="208" t="str">
        <f>'P08'!F18</f>
        <v>nt</v>
      </c>
      <c r="O19" s="208" t="str">
        <f>'P09'!F18</f>
        <v>nt</v>
      </c>
      <c r="P19" s="214" t="str">
        <f>'P10'!F18</f>
        <v>nt</v>
      </c>
      <c r="Q19" s="215" t="str">
        <f>'P11'!F18</f>
        <v>nt</v>
      </c>
      <c r="R19" s="215" t="str">
        <f>'P12'!F18</f>
        <v>nt</v>
      </c>
      <c r="S19" s="215" t="str">
        <f>'P13'!F18</f>
        <v>nt</v>
      </c>
      <c r="T19" s="215" t="str">
        <f>'P14'!F18</f>
        <v>nt</v>
      </c>
      <c r="U19" s="215" t="str">
        <f>'P15'!F18</f>
        <v>nt</v>
      </c>
      <c r="V19" s="216" t="str">
        <f>'P16'!F18</f>
        <v>nt</v>
      </c>
      <c r="W19" s="216" t="str">
        <f>'P17'!F18</f>
        <v>nt</v>
      </c>
      <c r="X19" s="216" t="str">
        <f>'P18'!F18</f>
        <v>nt</v>
      </c>
      <c r="Y19" s="216" t="str">
        <f>'P19'!F18</f>
        <v>nt</v>
      </c>
      <c r="Z19" s="210" t="str">
        <f>'P20'!F18</f>
        <v>nt</v>
      </c>
      <c r="AA19" s="211" t="str">
        <f>'P21'!F18</f>
        <v>nt</v>
      </c>
      <c r="AB19" s="211" t="str">
        <f>'P22'!F18</f>
        <v>nt</v>
      </c>
      <c r="AC19" s="211" t="str">
        <f>'P23'!F18</f>
        <v>nt</v>
      </c>
      <c r="AD19" s="211" t="str">
        <f>'P24'!F18</f>
        <v>nt</v>
      </c>
      <c r="AE19" s="211" t="str">
        <f>'P25'!F18</f>
        <v>nt</v>
      </c>
      <c r="AF19" s="212"/>
    </row>
    <row r="20" ht="37.5" customHeight="1">
      <c r="A20" s="213"/>
      <c r="B20" s="204" t="s">
        <v>157</v>
      </c>
      <c r="C20" s="218" t="s">
        <v>16</v>
      </c>
      <c r="D20" s="217" t="s">
        <v>158</v>
      </c>
      <c r="E20" s="207"/>
      <c r="F20" s="206" t="s">
        <v>159</v>
      </c>
      <c r="G20" s="208" t="str">
        <f>'P01'!F19</f>
        <v>na</v>
      </c>
      <c r="H20" s="208" t="str">
        <f>'P02'!F19</f>
        <v>na</v>
      </c>
      <c r="I20" s="208" t="str">
        <f>'P03'!F19</f>
        <v>na</v>
      </c>
      <c r="J20" s="208" t="str">
        <f>'P04'!F19</f>
        <v>na</v>
      </c>
      <c r="K20" s="208" t="str">
        <f>'P05'!F19</f>
        <v>nt</v>
      </c>
      <c r="L20" s="208" t="str">
        <f>'P06'!F19</f>
        <v>nt</v>
      </c>
      <c r="M20" s="208" t="str">
        <f>'P07'!F19</f>
        <v>nt</v>
      </c>
      <c r="N20" s="208" t="str">
        <f>'P08'!F19</f>
        <v>nt</v>
      </c>
      <c r="O20" s="208" t="str">
        <f>'P09'!F19</f>
        <v>nt</v>
      </c>
      <c r="P20" s="214" t="str">
        <f>'P10'!F19</f>
        <v>nt</v>
      </c>
      <c r="Q20" s="215" t="str">
        <f>'P11'!F19</f>
        <v>nt</v>
      </c>
      <c r="R20" s="215" t="str">
        <f>'P12'!F19</f>
        <v>nt</v>
      </c>
      <c r="S20" s="215" t="str">
        <f>'P13'!F19</f>
        <v>nt</v>
      </c>
      <c r="T20" s="215" t="str">
        <f>'P14'!F19</f>
        <v>nt</v>
      </c>
      <c r="U20" s="215" t="str">
        <f>'P15'!F19</f>
        <v>nt</v>
      </c>
      <c r="V20" s="216" t="str">
        <f>'P16'!F19</f>
        <v>nt</v>
      </c>
      <c r="W20" s="216" t="str">
        <f>'P17'!F19</f>
        <v>nt</v>
      </c>
      <c r="X20" s="216" t="str">
        <f>'P18'!F19</f>
        <v>nt</v>
      </c>
      <c r="Y20" s="216" t="str">
        <f>'P19'!F19</f>
        <v>nt</v>
      </c>
      <c r="Z20" s="210" t="str">
        <f>'P20'!F19</f>
        <v>nt</v>
      </c>
      <c r="AA20" s="211" t="str">
        <f>'P21'!F19</f>
        <v>nt</v>
      </c>
      <c r="AB20" s="211" t="str">
        <f>'P22'!F19</f>
        <v>nt</v>
      </c>
      <c r="AC20" s="211" t="str">
        <f>'P23'!F19</f>
        <v>nt</v>
      </c>
      <c r="AD20" s="211" t="str">
        <f>'P24'!F19</f>
        <v>nt</v>
      </c>
      <c r="AE20" s="211" t="str">
        <f>'P25'!F19</f>
        <v>nt</v>
      </c>
      <c r="AF20" s="202"/>
    </row>
    <row r="21" ht="37.5" customHeight="1">
      <c r="A21" s="219"/>
      <c r="B21" s="204" t="s">
        <v>160</v>
      </c>
      <c r="C21" s="220" t="s">
        <v>9</v>
      </c>
      <c r="D21" s="206" t="s">
        <v>145</v>
      </c>
      <c r="E21" s="221"/>
      <c r="F21" s="206" t="s">
        <v>161</v>
      </c>
      <c r="G21" s="208" t="str">
        <f>'P01'!F20</f>
        <v>na</v>
      </c>
      <c r="H21" s="208" t="str">
        <f>'P02'!F20</f>
        <v>na</v>
      </c>
      <c r="I21" s="208" t="str">
        <f>'P03'!F20</f>
        <v>na</v>
      </c>
      <c r="J21" s="208" t="str">
        <f>'P04'!F20</f>
        <v>na</v>
      </c>
      <c r="K21" s="208" t="str">
        <f>'P05'!F20</f>
        <v>nt</v>
      </c>
      <c r="L21" s="208" t="str">
        <f>'P06'!F20</f>
        <v>nt</v>
      </c>
      <c r="M21" s="208" t="str">
        <f>'P07'!F20</f>
        <v>nt</v>
      </c>
      <c r="N21" s="208" t="str">
        <f>'P08'!F20</f>
        <v>nt</v>
      </c>
      <c r="O21" s="208" t="str">
        <f>'P09'!F20</f>
        <v>nt</v>
      </c>
      <c r="P21" s="214" t="str">
        <f>'P10'!F20</f>
        <v>nt</v>
      </c>
      <c r="Q21" s="215" t="str">
        <f>'P11'!F20</f>
        <v>nt</v>
      </c>
      <c r="R21" s="215" t="str">
        <f>'P12'!F20</f>
        <v>nt</v>
      </c>
      <c r="S21" s="215" t="str">
        <f>'P13'!F20</f>
        <v>nt</v>
      </c>
      <c r="T21" s="215" t="str">
        <f>'P14'!F20</f>
        <v>nt</v>
      </c>
      <c r="U21" s="215" t="str">
        <f>'P15'!F20</f>
        <v>nt</v>
      </c>
      <c r="V21" s="216" t="str">
        <f>'P16'!F20</f>
        <v>nt</v>
      </c>
      <c r="W21" s="216" t="str">
        <f>'P17'!F20</f>
        <v>nt</v>
      </c>
      <c r="X21" s="216" t="str">
        <f>'P18'!F20</f>
        <v>nt</v>
      </c>
      <c r="Y21" s="216" t="str">
        <f>'P19'!F20</f>
        <v>nt</v>
      </c>
      <c r="Z21" s="222" t="str">
        <f>'P20'!F20</f>
        <v>nt</v>
      </c>
      <c r="AA21" s="211" t="str">
        <f>'P21'!F20</f>
        <v>nt</v>
      </c>
      <c r="AB21" s="211" t="str">
        <f>'P22'!F20</f>
        <v>nt</v>
      </c>
      <c r="AC21" s="211" t="str">
        <f>'P23'!F20</f>
        <v>nt</v>
      </c>
      <c r="AD21" s="211" t="str">
        <f>'P24'!F20</f>
        <v>nt</v>
      </c>
      <c r="AE21" s="211" t="str">
        <f>'P25'!F20</f>
        <v>nt</v>
      </c>
      <c r="AF21" s="202"/>
    </row>
    <row r="22" ht="37.5" customHeight="1">
      <c r="A22" s="203" t="s">
        <v>162</v>
      </c>
      <c r="B22" s="204" t="s">
        <v>163</v>
      </c>
      <c r="C22" s="223" t="s">
        <v>9</v>
      </c>
      <c r="D22" s="217" t="s">
        <v>164</v>
      </c>
      <c r="E22" s="224"/>
      <c r="F22" s="206" t="s">
        <v>165</v>
      </c>
      <c r="G22" s="208" t="str">
        <f>'P01'!F21</f>
        <v>na</v>
      </c>
      <c r="H22" s="225" t="str">
        <f>'P02'!F21</f>
        <v>na</v>
      </c>
      <c r="I22" s="225" t="str">
        <f>'P03'!F21</f>
        <v>na</v>
      </c>
      <c r="J22" s="225" t="str">
        <f>'P04'!F21</f>
        <v>na</v>
      </c>
      <c r="K22" s="225" t="str">
        <f>'P05'!F21</f>
        <v>nt</v>
      </c>
      <c r="L22" s="225" t="str">
        <f>'P06'!F21</f>
        <v>nt</v>
      </c>
      <c r="M22" s="225" t="str">
        <f>'P07'!F21</f>
        <v>nt</v>
      </c>
      <c r="N22" s="225" t="str">
        <f>'P08'!F21</f>
        <v>nt</v>
      </c>
      <c r="O22" s="225" t="str">
        <f>'P09'!F21</f>
        <v>nt</v>
      </c>
      <c r="P22" s="225" t="str">
        <f>'P10'!F21</f>
        <v>nt</v>
      </c>
      <c r="Q22" s="225" t="str">
        <f>'P11'!F21</f>
        <v>nt</v>
      </c>
      <c r="R22" s="225" t="str">
        <f>'P12'!F21</f>
        <v>nt</v>
      </c>
      <c r="S22" s="225" t="str">
        <f>'P13'!F21</f>
        <v>nt</v>
      </c>
      <c r="T22" s="225" t="str">
        <f>'P14'!F21</f>
        <v>nt</v>
      </c>
      <c r="U22" s="225" t="str">
        <f>'P15'!F21</f>
        <v>nt</v>
      </c>
      <c r="V22" s="226" t="str">
        <f>'P16'!F21</f>
        <v>nt</v>
      </c>
      <c r="W22" s="226" t="str">
        <f>'P17'!F21</f>
        <v>nt</v>
      </c>
      <c r="X22" s="226" t="str">
        <f>'P18'!F21</f>
        <v>nt</v>
      </c>
      <c r="Y22" s="226" t="str">
        <f>'P19'!F21</f>
        <v>nt</v>
      </c>
      <c r="Z22" s="226" t="str">
        <f>'P20'!F21</f>
        <v>nt</v>
      </c>
      <c r="AA22" s="211" t="str">
        <f>'P21'!F21</f>
        <v>nt</v>
      </c>
      <c r="AB22" s="211" t="str">
        <f>'P22'!F21</f>
        <v>nt</v>
      </c>
      <c r="AC22" s="211" t="str">
        <f>'P23'!F21</f>
        <v>nt</v>
      </c>
      <c r="AD22" s="211" t="str">
        <f>'P24'!F21</f>
        <v>nt</v>
      </c>
      <c r="AE22" s="211" t="str">
        <f>'P25'!F21</f>
        <v>nt</v>
      </c>
      <c r="AF22" s="202"/>
    </row>
    <row r="23" ht="37.5" customHeight="1">
      <c r="A23" s="219"/>
      <c r="B23" s="204" t="s">
        <v>166</v>
      </c>
      <c r="C23" s="227" t="s">
        <v>9</v>
      </c>
      <c r="D23" s="217" t="s">
        <v>164</v>
      </c>
      <c r="E23" s="228"/>
      <c r="F23" s="206" t="s">
        <v>167</v>
      </c>
      <c r="G23" s="208" t="str">
        <f>'P01'!F22</f>
        <v>na</v>
      </c>
      <c r="H23" s="215" t="str">
        <f>'P02'!F22</f>
        <v>na</v>
      </c>
      <c r="I23" s="215" t="str">
        <f>'P03'!F22</f>
        <v>na</v>
      </c>
      <c r="J23" s="215" t="str">
        <f>'P04'!F22</f>
        <v>na</v>
      </c>
      <c r="K23" s="215" t="str">
        <f>'P05'!F22</f>
        <v>nt</v>
      </c>
      <c r="L23" s="215" t="str">
        <f>'P06'!F22</f>
        <v>nt</v>
      </c>
      <c r="M23" s="215" t="str">
        <f>'P07'!F22</f>
        <v>nt</v>
      </c>
      <c r="N23" s="215" t="str">
        <f>'P08'!F22</f>
        <v>nt</v>
      </c>
      <c r="O23" s="215" t="str">
        <f>'P09'!F22</f>
        <v>nt</v>
      </c>
      <c r="P23" s="215" t="str">
        <f>'P10'!F22</f>
        <v>nt</v>
      </c>
      <c r="Q23" s="215" t="str">
        <f>'P11'!F22</f>
        <v>nt</v>
      </c>
      <c r="R23" s="215" t="str">
        <f>'P12'!F22</f>
        <v>nt</v>
      </c>
      <c r="S23" s="215" t="str">
        <f>'P13'!F22</f>
        <v>nt</v>
      </c>
      <c r="T23" s="215" t="str">
        <f>'P14'!F22</f>
        <v>nt</v>
      </c>
      <c r="U23" s="215" t="str">
        <f>'P15'!F22</f>
        <v>nt</v>
      </c>
      <c r="V23" s="216" t="str">
        <f>'P16'!F22</f>
        <v>nt</v>
      </c>
      <c r="W23" s="216" t="str">
        <f>'P17'!F22</f>
        <v>nt</v>
      </c>
      <c r="X23" s="216" t="str">
        <f>'P18'!F22</f>
        <v>nt</v>
      </c>
      <c r="Y23" s="216" t="str">
        <f>'P19'!F22</f>
        <v>nt</v>
      </c>
      <c r="Z23" s="210" t="str">
        <f>'P20'!F22</f>
        <v>nt</v>
      </c>
      <c r="AA23" s="211" t="str">
        <f>'P21'!F22</f>
        <v>nt</v>
      </c>
      <c r="AB23" s="211" t="str">
        <f>'P22'!F22</f>
        <v>nt</v>
      </c>
      <c r="AC23" s="211" t="str">
        <f>'P23'!F22</f>
        <v>nt</v>
      </c>
      <c r="AD23" s="211" t="str">
        <f>'P24'!F22</f>
        <v>nt</v>
      </c>
      <c r="AE23" s="211" t="str">
        <f>'P25'!F22</f>
        <v>nt</v>
      </c>
      <c r="AF23" s="229"/>
    </row>
    <row r="24" ht="37.5" customHeight="1">
      <c r="A24" s="203" t="s">
        <v>168</v>
      </c>
      <c r="B24" s="204" t="s">
        <v>169</v>
      </c>
      <c r="C24" s="230" t="s">
        <v>9</v>
      </c>
      <c r="D24" s="206" t="s">
        <v>170</v>
      </c>
      <c r="E24" s="224" t="s">
        <v>142</v>
      </c>
      <c r="F24" s="206" t="s">
        <v>171</v>
      </c>
      <c r="G24" s="208" t="str">
        <f>'P01'!F23</f>
        <v>c</v>
      </c>
      <c r="H24" s="225" t="str">
        <f>'P02'!F23</f>
        <v>c</v>
      </c>
      <c r="I24" s="225" t="str">
        <f>'P03'!F23</f>
        <v>c</v>
      </c>
      <c r="J24" s="225" t="str">
        <f>'P04'!F23</f>
        <v>c</v>
      </c>
      <c r="K24" s="225" t="str">
        <f>'P05'!F23</f>
        <v>nt</v>
      </c>
      <c r="L24" s="225" t="str">
        <f>'P06'!F23</f>
        <v>nt</v>
      </c>
      <c r="M24" s="225" t="str">
        <f>'P07'!F23</f>
        <v>nt</v>
      </c>
      <c r="N24" s="225" t="str">
        <f>'P08'!F23</f>
        <v>nt</v>
      </c>
      <c r="O24" s="225" t="str">
        <f>'P09'!F23</f>
        <v>nt</v>
      </c>
      <c r="P24" s="225" t="str">
        <f>'P10'!F23</f>
        <v>nt</v>
      </c>
      <c r="Q24" s="225" t="str">
        <f>'P11'!F23</f>
        <v>nt</v>
      </c>
      <c r="R24" s="225" t="str">
        <f>'P12'!F23</f>
        <v>nt</v>
      </c>
      <c r="S24" s="225" t="str">
        <f>'P13'!F23</f>
        <v>nt</v>
      </c>
      <c r="T24" s="225" t="str">
        <f>'P14'!F23</f>
        <v>nt</v>
      </c>
      <c r="U24" s="225" t="str">
        <f>'P15'!F23</f>
        <v>nt</v>
      </c>
      <c r="V24" s="226" t="str">
        <f>'P16'!F23</f>
        <v>nt</v>
      </c>
      <c r="W24" s="226" t="str">
        <f>'P17'!F23</f>
        <v>nt</v>
      </c>
      <c r="X24" s="226" t="str">
        <f>'P18'!F23</f>
        <v>nt</v>
      </c>
      <c r="Y24" s="226" t="str">
        <f>'P19'!F23</f>
        <v>nt</v>
      </c>
      <c r="Z24" s="226" t="str">
        <f>'P20'!F23</f>
        <v>nt</v>
      </c>
      <c r="AA24" s="211" t="str">
        <f>'P21'!F23</f>
        <v>nt</v>
      </c>
      <c r="AB24" s="211" t="str">
        <f>'P22'!F23</f>
        <v>nt</v>
      </c>
      <c r="AC24" s="211" t="str">
        <f>'P23'!F23</f>
        <v>nt</v>
      </c>
      <c r="AD24" s="211" t="str">
        <f>'P24'!F23</f>
        <v>nt</v>
      </c>
      <c r="AE24" s="211" t="str">
        <f>'P25'!F23</f>
        <v>nt</v>
      </c>
      <c r="AF24" s="231"/>
    </row>
    <row r="25" ht="37.5" customHeight="1">
      <c r="A25" s="213"/>
      <c r="B25" s="204" t="s">
        <v>172</v>
      </c>
      <c r="C25" s="232" t="s">
        <v>16</v>
      </c>
      <c r="D25" s="217" t="s">
        <v>173</v>
      </c>
      <c r="E25" s="228"/>
      <c r="F25" s="206" t="s">
        <v>174</v>
      </c>
      <c r="G25" s="208" t="str">
        <f>'P01'!F24</f>
        <v>c</v>
      </c>
      <c r="H25" s="208" t="str">
        <f>'P02'!F24</f>
        <v>c</v>
      </c>
      <c r="I25" s="208" t="str">
        <f>'P03'!F24</f>
        <v>c</v>
      </c>
      <c r="J25" s="208" t="str">
        <f>'P04'!F24</f>
        <v>c</v>
      </c>
      <c r="K25" s="208" t="str">
        <f>'P05'!F24</f>
        <v>nt</v>
      </c>
      <c r="L25" s="208" t="str">
        <f>'P06'!F24</f>
        <v>nt</v>
      </c>
      <c r="M25" s="208" t="str">
        <f>'P07'!F24</f>
        <v>nt</v>
      </c>
      <c r="N25" s="208" t="str">
        <f>'P08'!F24</f>
        <v>nt</v>
      </c>
      <c r="O25" s="208" t="str">
        <f>'P09'!F24</f>
        <v>nt</v>
      </c>
      <c r="P25" s="214" t="str">
        <f>'P10'!F24</f>
        <v>nt</v>
      </c>
      <c r="Q25" s="215" t="str">
        <f>'P11'!F24</f>
        <v>nt</v>
      </c>
      <c r="R25" s="215" t="str">
        <f>'P12'!F24</f>
        <v>nt</v>
      </c>
      <c r="S25" s="215" t="str">
        <f>'P13'!F24</f>
        <v>nt</v>
      </c>
      <c r="T25" s="215" t="str">
        <f>'P14'!F24</f>
        <v>nt</v>
      </c>
      <c r="U25" s="215" t="str">
        <f>'P15'!F24</f>
        <v>nt</v>
      </c>
      <c r="V25" s="216" t="str">
        <f>'P16'!F24</f>
        <v>nt</v>
      </c>
      <c r="W25" s="216" t="str">
        <f>'P17'!F24</f>
        <v>nt</v>
      </c>
      <c r="X25" s="216" t="str">
        <f>'P18'!F24</f>
        <v>nt</v>
      </c>
      <c r="Y25" s="216" t="str">
        <f>'P19'!F24</f>
        <v>nt</v>
      </c>
      <c r="Z25" s="210" t="str">
        <f>'P20'!F24</f>
        <v>nt</v>
      </c>
      <c r="AA25" s="211" t="str">
        <f>'P21'!F24</f>
        <v>nt</v>
      </c>
      <c r="AB25" s="211" t="str">
        <f>'P22'!F24</f>
        <v>nt</v>
      </c>
      <c r="AC25" s="211" t="str">
        <f>'P23'!F24</f>
        <v>nt</v>
      </c>
      <c r="AD25" s="211" t="str">
        <f>'P24'!F24</f>
        <v>nt</v>
      </c>
      <c r="AE25" s="211" t="str">
        <f>'P25'!F24</f>
        <v>nt</v>
      </c>
      <c r="AF25" s="212"/>
    </row>
    <row r="26" ht="37.5" customHeight="1">
      <c r="A26" s="219"/>
      <c r="B26" s="204" t="s">
        <v>175</v>
      </c>
      <c r="C26" s="218" t="s">
        <v>16</v>
      </c>
      <c r="D26" s="217" t="s">
        <v>176</v>
      </c>
      <c r="E26" s="233"/>
      <c r="F26" s="206" t="s">
        <v>177</v>
      </c>
      <c r="G26" s="208" t="str">
        <f>'P01'!F25</f>
        <v>c</v>
      </c>
      <c r="H26" s="208" t="str">
        <f>'P02'!F25</f>
        <v>c</v>
      </c>
      <c r="I26" s="208" t="str">
        <f>'P03'!F25</f>
        <v>c</v>
      </c>
      <c r="J26" s="208" t="str">
        <f>'P04'!F25</f>
        <v>c</v>
      </c>
      <c r="K26" s="208" t="str">
        <f>'P05'!F25</f>
        <v>nt</v>
      </c>
      <c r="L26" s="208" t="str">
        <f>'P06'!F25</f>
        <v>nt</v>
      </c>
      <c r="M26" s="208" t="str">
        <f>'P07'!F25</f>
        <v>nt</v>
      </c>
      <c r="N26" s="208" t="str">
        <f>'P08'!F25</f>
        <v>nt</v>
      </c>
      <c r="O26" s="208" t="str">
        <f>'P09'!F25</f>
        <v>nt</v>
      </c>
      <c r="P26" s="214" t="str">
        <f>'P10'!F25</f>
        <v>nt</v>
      </c>
      <c r="Q26" s="215" t="str">
        <f>'P11'!F25</f>
        <v>nt</v>
      </c>
      <c r="R26" s="215" t="str">
        <f>'P12'!F25</f>
        <v>nt</v>
      </c>
      <c r="S26" s="215" t="str">
        <f>'P13'!F25</f>
        <v>nt</v>
      </c>
      <c r="T26" s="215" t="str">
        <f>'P14'!F25</f>
        <v>nt</v>
      </c>
      <c r="U26" s="215" t="str">
        <f>'P15'!F25</f>
        <v>nt</v>
      </c>
      <c r="V26" s="216" t="str">
        <f>'P16'!F25</f>
        <v>nt</v>
      </c>
      <c r="W26" s="216" t="str">
        <f>'P17'!F25</f>
        <v>nt</v>
      </c>
      <c r="X26" s="216" t="str">
        <f>'P18'!F25</f>
        <v>nt</v>
      </c>
      <c r="Y26" s="216" t="str">
        <f>'P19'!F25</f>
        <v>nt</v>
      </c>
      <c r="Z26" s="210" t="str">
        <f>'P20'!F25</f>
        <v>nt</v>
      </c>
      <c r="AA26" s="211" t="str">
        <f>'P21'!F25</f>
        <v>nt</v>
      </c>
      <c r="AB26" s="211" t="str">
        <f>'P22'!F25</f>
        <v>nt</v>
      </c>
      <c r="AC26" s="211" t="str">
        <f>'P23'!F25</f>
        <v>nt</v>
      </c>
      <c r="AD26" s="211" t="str">
        <f>'P24'!F25</f>
        <v>nt</v>
      </c>
      <c r="AE26" s="211" t="str">
        <f>'P25'!F25</f>
        <v>nt</v>
      </c>
      <c r="AF26" s="212"/>
    </row>
    <row r="27" ht="37.5" customHeight="1">
      <c r="A27" s="203" t="s">
        <v>178</v>
      </c>
      <c r="B27" s="204" t="s">
        <v>179</v>
      </c>
      <c r="C27" s="218" t="s">
        <v>9</v>
      </c>
      <c r="D27" s="206" t="s">
        <v>180</v>
      </c>
      <c r="E27" s="233" t="s">
        <v>142</v>
      </c>
      <c r="F27" s="206" t="s">
        <v>181</v>
      </c>
      <c r="G27" s="208" t="str">
        <f>'P01'!F26</f>
        <v>na</v>
      </c>
      <c r="H27" s="208" t="str">
        <f>'P02'!F26</f>
        <v>na</v>
      </c>
      <c r="I27" s="208" t="str">
        <f>'P03'!F26</f>
        <v>na</v>
      </c>
      <c r="J27" s="208" t="str">
        <f>'P04'!F26</f>
        <v>na</v>
      </c>
      <c r="K27" s="208" t="str">
        <f>'P05'!F26</f>
        <v>nt</v>
      </c>
      <c r="L27" s="208" t="str">
        <f>'P06'!F26</f>
        <v>nt</v>
      </c>
      <c r="M27" s="208" t="str">
        <f>'P07'!F26</f>
        <v>nt</v>
      </c>
      <c r="N27" s="208" t="str">
        <f>'P08'!F26</f>
        <v>nt</v>
      </c>
      <c r="O27" s="208" t="str">
        <f>'P09'!F26</f>
        <v>nt</v>
      </c>
      <c r="P27" s="214" t="str">
        <f>'P10'!F26</f>
        <v>nt</v>
      </c>
      <c r="Q27" s="215" t="str">
        <f>'P11'!F26</f>
        <v>nt</v>
      </c>
      <c r="R27" s="215" t="str">
        <f>'P12'!F26</f>
        <v>nt</v>
      </c>
      <c r="S27" s="215" t="str">
        <f>'P13'!F26</f>
        <v>nt</v>
      </c>
      <c r="T27" s="215" t="str">
        <f>'P14'!F26</f>
        <v>nt</v>
      </c>
      <c r="U27" s="215" t="str">
        <f>'P15'!F26</f>
        <v>nt</v>
      </c>
      <c r="V27" s="216" t="str">
        <f>'P16'!F26</f>
        <v>nt</v>
      </c>
      <c r="W27" s="216" t="str">
        <f>'P17'!F26</f>
        <v>nt</v>
      </c>
      <c r="X27" s="216" t="str">
        <f>'P18'!F26</f>
        <v>nt</v>
      </c>
      <c r="Y27" s="216" t="str">
        <f>'P19'!F26</f>
        <v>nt</v>
      </c>
      <c r="Z27" s="210" t="str">
        <f>'P20'!F26</f>
        <v>nt</v>
      </c>
      <c r="AA27" s="211" t="str">
        <f>'P21'!F26</f>
        <v>nt</v>
      </c>
      <c r="AB27" s="211" t="str">
        <f>'P22'!F26</f>
        <v>nt</v>
      </c>
      <c r="AC27" s="211" t="str">
        <f>'P23'!F26</f>
        <v>nt</v>
      </c>
      <c r="AD27" s="211" t="str">
        <f>'P24'!F26</f>
        <v>nt</v>
      </c>
      <c r="AE27" s="211" t="str">
        <f>'P25'!F26</f>
        <v>nt</v>
      </c>
      <c r="AF27" s="212"/>
    </row>
    <row r="28" ht="37.5" customHeight="1">
      <c r="A28" s="213"/>
      <c r="B28" s="204" t="s">
        <v>182</v>
      </c>
      <c r="C28" s="223" t="s">
        <v>9</v>
      </c>
      <c r="D28" s="206" t="s">
        <v>180</v>
      </c>
      <c r="E28" s="234"/>
      <c r="F28" s="206" t="s">
        <v>183</v>
      </c>
      <c r="G28" s="208" t="str">
        <f>'P01'!F27</f>
        <v>na</v>
      </c>
      <c r="H28" s="235" t="str">
        <f>'P02'!F27</f>
        <v>na</v>
      </c>
      <c r="I28" s="235" t="str">
        <f>'P03'!F27</f>
        <v>na</v>
      </c>
      <c r="J28" s="235" t="str">
        <f>'P04'!F27</f>
        <v>na</v>
      </c>
      <c r="K28" s="235" t="str">
        <f>'P05'!F27</f>
        <v>nt</v>
      </c>
      <c r="L28" s="235" t="str">
        <f>'P06'!F27</f>
        <v>nt</v>
      </c>
      <c r="M28" s="235" t="str">
        <f>'P07'!F27</f>
        <v>nt</v>
      </c>
      <c r="N28" s="235" t="str">
        <f>'P08'!F27</f>
        <v>nt</v>
      </c>
      <c r="O28" s="235" t="str">
        <f>'P09'!F27</f>
        <v>nt</v>
      </c>
      <c r="P28" s="236" t="str">
        <f>'P10'!F27</f>
        <v>nt</v>
      </c>
      <c r="Q28" s="215" t="str">
        <f>'P11'!F27</f>
        <v>nt</v>
      </c>
      <c r="R28" s="215" t="str">
        <f>'P12'!F27</f>
        <v>nt</v>
      </c>
      <c r="S28" s="215" t="str">
        <f>'P13'!F27</f>
        <v>nt</v>
      </c>
      <c r="T28" s="215" t="str">
        <f>'P14'!F27</f>
        <v>nt</v>
      </c>
      <c r="U28" s="215" t="str">
        <f>'P15'!F27</f>
        <v>nt</v>
      </c>
      <c r="V28" s="237" t="str">
        <f>'P16'!F27</f>
        <v>nt</v>
      </c>
      <c r="W28" s="215" t="str">
        <f>'P17'!F27</f>
        <v>nt</v>
      </c>
      <c r="X28" s="237" t="str">
        <f>'P18'!F27</f>
        <v>nt</v>
      </c>
      <c r="Y28" s="237" t="str">
        <f>'P19'!F27</f>
        <v>nt</v>
      </c>
      <c r="Z28" s="226" t="str">
        <f>'P20'!F27</f>
        <v>nt</v>
      </c>
      <c r="AA28" s="211" t="str">
        <f>'P21'!F27</f>
        <v>nt</v>
      </c>
      <c r="AB28" s="211" t="str">
        <f>'P22'!F27</f>
        <v>nt</v>
      </c>
      <c r="AC28" s="211" t="str">
        <f>'P23'!F27</f>
        <v>nt</v>
      </c>
      <c r="AD28" s="211" t="str">
        <f>'P24'!F27</f>
        <v>nt</v>
      </c>
      <c r="AE28" s="211" t="str">
        <f>'P25'!F27</f>
        <v>nt</v>
      </c>
      <c r="AF28" s="202"/>
    </row>
    <row r="29" ht="37.5" customHeight="1">
      <c r="A29" s="213"/>
      <c r="B29" s="204" t="s">
        <v>184</v>
      </c>
      <c r="C29" s="227" t="s">
        <v>9</v>
      </c>
      <c r="D29" s="217" t="s">
        <v>185</v>
      </c>
      <c r="E29" s="238"/>
      <c r="F29" s="206" t="s">
        <v>186</v>
      </c>
      <c r="G29" s="208" t="str">
        <f>'P01'!F28</f>
        <v>na</v>
      </c>
      <c r="H29" s="209" t="str">
        <f>'P02'!F28</f>
        <v>na</v>
      </c>
      <c r="I29" s="209" t="str">
        <f>'P03'!F28</f>
        <v>na</v>
      </c>
      <c r="J29" s="209" t="str">
        <f>'P04'!F28</f>
        <v>na</v>
      </c>
      <c r="K29" s="209" t="str">
        <f>'P05'!F28</f>
        <v>nt</v>
      </c>
      <c r="L29" s="209" t="str">
        <f>'P06'!F28</f>
        <v>nt</v>
      </c>
      <c r="M29" s="209" t="str">
        <f>'P07'!F28</f>
        <v>nt</v>
      </c>
      <c r="N29" s="209" t="str">
        <f>'P08'!F28</f>
        <v>nt</v>
      </c>
      <c r="O29" s="209" t="str">
        <f>'P09'!F28</f>
        <v>nt</v>
      </c>
      <c r="P29" s="209" t="str">
        <f>'P10'!F28</f>
        <v>nt</v>
      </c>
      <c r="Q29" s="209" t="str">
        <f>'P11'!F28</f>
        <v>nt</v>
      </c>
      <c r="R29" s="209" t="str">
        <f>'P12'!F28</f>
        <v>nt</v>
      </c>
      <c r="S29" s="209" t="str">
        <f>'P13'!F28</f>
        <v>nt</v>
      </c>
      <c r="T29" s="209" t="str">
        <f>'P14'!F28</f>
        <v>nt</v>
      </c>
      <c r="U29" s="209" t="str">
        <f>'P15'!F28</f>
        <v>nt</v>
      </c>
      <c r="V29" s="209" t="str">
        <f>'P16'!F28</f>
        <v>nt</v>
      </c>
      <c r="W29" s="209" t="str">
        <f>'P17'!F28</f>
        <v>nt</v>
      </c>
      <c r="X29" s="209" t="str">
        <f>'P18'!F28</f>
        <v>nt</v>
      </c>
      <c r="Y29" s="209" t="str">
        <f>'P19'!F28</f>
        <v>nt</v>
      </c>
      <c r="Z29" s="210" t="str">
        <f>'P20'!F28</f>
        <v>nt</v>
      </c>
      <c r="AA29" s="211" t="str">
        <f>'P21'!F28</f>
        <v>nt</v>
      </c>
      <c r="AB29" s="211" t="str">
        <f>'P22'!F28</f>
        <v>nt</v>
      </c>
      <c r="AC29" s="211" t="str">
        <f>'P23'!F28</f>
        <v>nt</v>
      </c>
      <c r="AD29" s="211" t="str">
        <f>'P24'!F28</f>
        <v>nt</v>
      </c>
      <c r="AE29" s="211" t="str">
        <f>'P25'!F28</f>
        <v>nt</v>
      </c>
      <c r="AF29" s="229"/>
    </row>
    <row r="30" ht="37.5" customHeight="1">
      <c r="A30" s="213"/>
      <c r="B30" s="204" t="s">
        <v>187</v>
      </c>
      <c r="C30" s="205" t="s">
        <v>9</v>
      </c>
      <c r="D30" s="217" t="s">
        <v>185</v>
      </c>
      <c r="E30" s="207"/>
      <c r="F30" s="206" t="s">
        <v>188</v>
      </c>
      <c r="G30" s="208" t="str">
        <f>'P01'!F29</f>
        <v>na</v>
      </c>
      <c r="H30" s="208" t="str">
        <f>'P02'!F29</f>
        <v>na</v>
      </c>
      <c r="I30" s="208" t="str">
        <f>'P03'!F29</f>
        <v>na</v>
      </c>
      <c r="J30" s="208" t="str">
        <f>'P04'!F29</f>
        <v>na</v>
      </c>
      <c r="K30" s="208" t="str">
        <f>'P05'!F29</f>
        <v>nt</v>
      </c>
      <c r="L30" s="208" t="str">
        <f>'P06'!F29</f>
        <v>nt</v>
      </c>
      <c r="M30" s="208" t="str">
        <f>'P07'!F29</f>
        <v>nt</v>
      </c>
      <c r="N30" s="208" t="str">
        <f>'P08'!F29</f>
        <v>nt</v>
      </c>
      <c r="O30" s="208" t="str">
        <f>'P09'!F29</f>
        <v>nt</v>
      </c>
      <c r="P30" s="214" t="str">
        <f>'P10'!F29</f>
        <v>nt</v>
      </c>
      <c r="Q30" s="215" t="str">
        <f>'P11'!F29</f>
        <v>nt</v>
      </c>
      <c r="R30" s="215" t="str">
        <f>'P12'!F29</f>
        <v>nt</v>
      </c>
      <c r="S30" s="215" t="str">
        <f>'P13'!F29</f>
        <v>nt</v>
      </c>
      <c r="T30" s="215" t="str">
        <f>'P14'!F29</f>
        <v>nt</v>
      </c>
      <c r="U30" s="215" t="str">
        <f>'P15'!F29</f>
        <v>nt</v>
      </c>
      <c r="V30" s="216" t="str">
        <f>'P16'!F29</f>
        <v>nt</v>
      </c>
      <c r="W30" s="216" t="str">
        <f>'P17'!F29</f>
        <v>nt</v>
      </c>
      <c r="X30" s="216" t="str">
        <f>'P18'!F29</f>
        <v>nt</v>
      </c>
      <c r="Y30" s="216" t="str">
        <f>'P19'!F29</f>
        <v>nt</v>
      </c>
      <c r="Z30" s="210" t="str">
        <f>'P20'!F29</f>
        <v>nt</v>
      </c>
      <c r="AA30" s="211" t="str">
        <f>'P21'!F29</f>
        <v>nt</v>
      </c>
      <c r="AB30" s="211" t="str">
        <f>'P22'!F29</f>
        <v>nt</v>
      </c>
      <c r="AC30" s="211" t="str">
        <f>'P23'!F29</f>
        <v>nt</v>
      </c>
      <c r="AD30" s="211" t="str">
        <f>'P24'!F29</f>
        <v>nt</v>
      </c>
      <c r="AE30" s="211" t="str">
        <f>'P25'!F29</f>
        <v>nt</v>
      </c>
      <c r="AF30" s="239"/>
    </row>
    <row r="31" ht="37.5" customHeight="1">
      <c r="A31" s="213"/>
      <c r="B31" s="204" t="s">
        <v>189</v>
      </c>
      <c r="C31" s="205" t="s">
        <v>16</v>
      </c>
      <c r="D31" s="217" t="s">
        <v>190</v>
      </c>
      <c r="E31" s="207"/>
      <c r="F31" s="206" t="s">
        <v>191</v>
      </c>
      <c r="G31" s="208" t="str">
        <f>'P01'!F30</f>
        <v>na</v>
      </c>
      <c r="H31" s="208" t="str">
        <f>'P02'!F30</f>
        <v>na</v>
      </c>
      <c r="I31" s="208" t="str">
        <f>'P03'!F30</f>
        <v>na</v>
      </c>
      <c r="J31" s="208" t="str">
        <f>'P04'!F30</f>
        <v>na</v>
      </c>
      <c r="K31" s="208" t="str">
        <f>'P05'!F30</f>
        <v>nt</v>
      </c>
      <c r="L31" s="208" t="str">
        <f>'P06'!F30</f>
        <v>nt</v>
      </c>
      <c r="M31" s="208" t="str">
        <f>'P07'!F30</f>
        <v>nt</v>
      </c>
      <c r="N31" s="208" t="str">
        <f>'P08'!F30</f>
        <v>nt</v>
      </c>
      <c r="O31" s="208" t="str">
        <f>'P09'!F30</f>
        <v>nt</v>
      </c>
      <c r="P31" s="214" t="str">
        <f>'P10'!F30</f>
        <v>nt</v>
      </c>
      <c r="Q31" s="215" t="str">
        <f>'P11'!F30</f>
        <v>nt</v>
      </c>
      <c r="R31" s="215" t="str">
        <f>'P12'!F30</f>
        <v>nt</v>
      </c>
      <c r="S31" s="215" t="str">
        <f>'P13'!F30</f>
        <v>nt</v>
      </c>
      <c r="T31" s="215" t="str">
        <f>'P14'!F30</f>
        <v>nt</v>
      </c>
      <c r="U31" s="215" t="str">
        <f>'P15'!F30</f>
        <v>nt</v>
      </c>
      <c r="V31" s="216" t="str">
        <f>'P16'!F30</f>
        <v>nt</v>
      </c>
      <c r="W31" s="216" t="str">
        <f>'P17'!F30</f>
        <v>nt</v>
      </c>
      <c r="X31" s="216" t="str">
        <f>'P18'!F30</f>
        <v>nt</v>
      </c>
      <c r="Y31" s="216" t="str">
        <f>'P19'!F30</f>
        <v>nt</v>
      </c>
      <c r="Z31" s="210" t="str">
        <f>'P20'!F30</f>
        <v>nt</v>
      </c>
      <c r="AA31" s="211" t="str">
        <f>'P21'!F30</f>
        <v>nt</v>
      </c>
      <c r="AB31" s="211" t="str">
        <f>'P22'!F30</f>
        <v>nt</v>
      </c>
      <c r="AC31" s="211" t="str">
        <f>'P23'!F30</f>
        <v>nt</v>
      </c>
      <c r="AD31" s="211" t="str">
        <f>'P24'!F30</f>
        <v>nt</v>
      </c>
      <c r="AE31" s="211" t="str">
        <f>'P25'!F30</f>
        <v>nt</v>
      </c>
      <c r="AF31" s="239"/>
    </row>
    <row r="32" ht="37.5" customHeight="1">
      <c r="A32" s="213"/>
      <c r="B32" s="204" t="s">
        <v>192</v>
      </c>
      <c r="C32" s="205" t="s">
        <v>16</v>
      </c>
      <c r="D32" s="217" t="s">
        <v>190</v>
      </c>
      <c r="E32" s="207"/>
      <c r="F32" s="206" t="s">
        <v>193</v>
      </c>
      <c r="G32" s="208" t="str">
        <f>'P01'!F31</f>
        <v>na</v>
      </c>
      <c r="H32" s="208" t="str">
        <f>'P02'!F31</f>
        <v>na</v>
      </c>
      <c r="I32" s="208" t="str">
        <f>'P03'!F31</f>
        <v>na</v>
      </c>
      <c r="J32" s="208" t="str">
        <f>'P04'!F31</f>
        <v>na</v>
      </c>
      <c r="K32" s="208" t="str">
        <f>'P05'!F31</f>
        <v>nt</v>
      </c>
      <c r="L32" s="208" t="str">
        <f>'P06'!F31</f>
        <v>nt</v>
      </c>
      <c r="M32" s="208" t="str">
        <f>'P07'!F31</f>
        <v>nt</v>
      </c>
      <c r="N32" s="208" t="str">
        <f>'P08'!F31</f>
        <v>nt</v>
      </c>
      <c r="O32" s="208" t="str">
        <f>'P09'!F31</f>
        <v>nt</v>
      </c>
      <c r="P32" s="214" t="str">
        <f>'P10'!F31</f>
        <v>nt</v>
      </c>
      <c r="Q32" s="215" t="str">
        <f>'P11'!F31</f>
        <v>nt</v>
      </c>
      <c r="R32" s="215" t="str">
        <f>'P12'!F31</f>
        <v>nt</v>
      </c>
      <c r="S32" s="215" t="str">
        <f>'P13'!F31</f>
        <v>nt</v>
      </c>
      <c r="T32" s="215" t="str">
        <f>'P14'!F31</f>
        <v>nt</v>
      </c>
      <c r="U32" s="215" t="str">
        <f>'P15'!F31</f>
        <v>nt</v>
      </c>
      <c r="V32" s="216" t="str">
        <f>'P16'!F31</f>
        <v>nt</v>
      </c>
      <c r="W32" s="216" t="str">
        <f>'P17'!F31</f>
        <v>nt</v>
      </c>
      <c r="X32" s="216" t="str">
        <f>'P18'!F31</f>
        <v>nt</v>
      </c>
      <c r="Y32" s="216" t="str">
        <f>'P19'!F31</f>
        <v>nt</v>
      </c>
      <c r="Z32" s="210" t="str">
        <f>'P20'!F31</f>
        <v>nt</v>
      </c>
      <c r="AA32" s="211" t="str">
        <f>'P21'!F31</f>
        <v>nt</v>
      </c>
      <c r="AB32" s="211" t="str">
        <f>'P22'!F31</f>
        <v>nt</v>
      </c>
      <c r="AC32" s="211" t="str">
        <f>'P23'!F31</f>
        <v>nt</v>
      </c>
      <c r="AD32" s="211" t="str">
        <f>'P24'!F31</f>
        <v>nt</v>
      </c>
      <c r="AE32" s="211" t="str">
        <f>'P25'!F31</f>
        <v>nt</v>
      </c>
      <c r="AF32" s="239"/>
    </row>
    <row r="33" ht="37.5" customHeight="1">
      <c r="A33" s="213"/>
      <c r="B33" s="204" t="s">
        <v>194</v>
      </c>
      <c r="C33" s="205" t="s">
        <v>9</v>
      </c>
      <c r="D33" s="217" t="s">
        <v>141</v>
      </c>
      <c r="E33" s="233"/>
      <c r="F33" s="206" t="s">
        <v>195</v>
      </c>
      <c r="G33" s="208" t="str">
        <f>'P01'!F32</f>
        <v>na</v>
      </c>
      <c r="H33" s="208" t="str">
        <f>'P02'!F32</f>
        <v>na</v>
      </c>
      <c r="I33" s="208" t="str">
        <f>'P03'!F32</f>
        <v>na</v>
      </c>
      <c r="J33" s="208" t="str">
        <f>'P04'!F32</f>
        <v>na</v>
      </c>
      <c r="K33" s="208" t="str">
        <f>'P05'!F32</f>
        <v>nt</v>
      </c>
      <c r="L33" s="208" t="str">
        <f>'P06'!F32</f>
        <v>nt</v>
      </c>
      <c r="M33" s="208" t="str">
        <f>'P07'!F32</f>
        <v>nt</v>
      </c>
      <c r="N33" s="208" t="str">
        <f>'P08'!F32</f>
        <v>nt</v>
      </c>
      <c r="O33" s="208" t="str">
        <f>'P09'!F32</f>
        <v>nt</v>
      </c>
      <c r="P33" s="214" t="str">
        <f>'P10'!F32</f>
        <v>nt</v>
      </c>
      <c r="Q33" s="215" t="str">
        <f>'P11'!F32</f>
        <v>nt</v>
      </c>
      <c r="R33" s="215" t="str">
        <f>'P12'!F32</f>
        <v>nt</v>
      </c>
      <c r="S33" s="215" t="str">
        <f>'P13'!F32</f>
        <v>nt</v>
      </c>
      <c r="T33" s="215" t="str">
        <f>'P14'!F32</f>
        <v>nt</v>
      </c>
      <c r="U33" s="215" t="str">
        <f>'P15'!F32</f>
        <v>nt</v>
      </c>
      <c r="V33" s="216" t="str">
        <f>'P16'!F32</f>
        <v>nt</v>
      </c>
      <c r="W33" s="216" t="str">
        <f>'P17'!F32</f>
        <v>nt</v>
      </c>
      <c r="X33" s="216" t="str">
        <f>'P18'!F32</f>
        <v>nt</v>
      </c>
      <c r="Y33" s="216" t="str">
        <f>'P19'!F32</f>
        <v>nt</v>
      </c>
      <c r="Z33" s="210" t="str">
        <f>'P20'!F32</f>
        <v>nt</v>
      </c>
      <c r="AA33" s="211" t="str">
        <f>'P21'!F32</f>
        <v>nt</v>
      </c>
      <c r="AB33" s="211" t="str">
        <f>'P22'!F32</f>
        <v>nt</v>
      </c>
      <c r="AC33" s="211" t="str">
        <f>'P23'!F32</f>
        <v>nt</v>
      </c>
      <c r="AD33" s="211" t="str">
        <f>'P24'!F32</f>
        <v>nt</v>
      </c>
      <c r="AE33" s="211" t="str">
        <f>'P25'!F32</f>
        <v>nt</v>
      </c>
      <c r="AF33" s="239"/>
    </row>
    <row r="34" ht="37.5" customHeight="1">
      <c r="A34" s="213"/>
      <c r="B34" s="204" t="s">
        <v>196</v>
      </c>
      <c r="C34" s="205" t="s">
        <v>9</v>
      </c>
      <c r="D34" s="217" t="s">
        <v>141</v>
      </c>
      <c r="E34" s="233"/>
      <c r="F34" s="206" t="s">
        <v>197</v>
      </c>
      <c r="G34" s="208" t="str">
        <f>'P01'!F33</f>
        <v>na</v>
      </c>
      <c r="H34" s="208" t="str">
        <f>'P02'!F33</f>
        <v>na</v>
      </c>
      <c r="I34" s="208" t="str">
        <f>'P03'!F33</f>
        <v>na</v>
      </c>
      <c r="J34" s="208" t="str">
        <f>'P04'!F33</f>
        <v>na</v>
      </c>
      <c r="K34" s="208" t="str">
        <f>'P05'!F33</f>
        <v>nt</v>
      </c>
      <c r="L34" s="208" t="str">
        <f>'P06'!F33</f>
        <v>nt</v>
      </c>
      <c r="M34" s="208" t="str">
        <f>'P07'!F33</f>
        <v>nt</v>
      </c>
      <c r="N34" s="208" t="str">
        <f>'P08'!F33</f>
        <v>nt</v>
      </c>
      <c r="O34" s="208" t="str">
        <f>'P09'!F33</f>
        <v>nt</v>
      </c>
      <c r="P34" s="214" t="str">
        <f>'P10'!F33</f>
        <v>nt</v>
      </c>
      <c r="Q34" s="215" t="str">
        <f>'P11'!F33</f>
        <v>nt</v>
      </c>
      <c r="R34" s="215" t="str">
        <f>'P12'!F33</f>
        <v>nt</v>
      </c>
      <c r="S34" s="215" t="str">
        <f>'P13'!F33</f>
        <v>nt</v>
      </c>
      <c r="T34" s="215" t="str">
        <f>'P14'!F33</f>
        <v>nt</v>
      </c>
      <c r="U34" s="215" t="str">
        <f>'P15'!F33</f>
        <v>nt</v>
      </c>
      <c r="V34" s="216" t="str">
        <f>'P16'!F33</f>
        <v>nt</v>
      </c>
      <c r="W34" s="216" t="str">
        <f>'P17'!F33</f>
        <v>nt</v>
      </c>
      <c r="X34" s="216" t="str">
        <f>'P18'!F33</f>
        <v>nt</v>
      </c>
      <c r="Y34" s="216" t="str">
        <f>'P19'!F33</f>
        <v>nt</v>
      </c>
      <c r="Z34" s="210" t="str">
        <f>'P20'!F33</f>
        <v>nt</v>
      </c>
      <c r="AA34" s="211" t="str">
        <f>'P21'!F33</f>
        <v>nt</v>
      </c>
      <c r="AB34" s="211" t="str">
        <f>'P22'!F33</f>
        <v>nt</v>
      </c>
      <c r="AC34" s="211" t="str">
        <f>'P23'!F33</f>
        <v>nt</v>
      </c>
      <c r="AD34" s="211" t="str">
        <f>'P24'!F33</f>
        <v>nt</v>
      </c>
      <c r="AE34" s="211" t="str">
        <f>'P25'!F33</f>
        <v>nt</v>
      </c>
      <c r="AF34" s="239"/>
    </row>
    <row r="35" ht="37.5" customHeight="1">
      <c r="A35" s="213"/>
      <c r="B35" s="204" t="s">
        <v>198</v>
      </c>
      <c r="C35" s="205" t="s">
        <v>9</v>
      </c>
      <c r="D35" s="217" t="s">
        <v>141</v>
      </c>
      <c r="E35" s="233"/>
      <c r="F35" s="206" t="s">
        <v>199</v>
      </c>
      <c r="G35" s="208" t="str">
        <f>'P01'!F34</f>
        <v>na</v>
      </c>
      <c r="H35" s="208" t="str">
        <f>'P02'!F34</f>
        <v>na</v>
      </c>
      <c r="I35" s="208" t="str">
        <f>'P03'!F34</f>
        <v>na</v>
      </c>
      <c r="J35" s="208" t="str">
        <f>'P04'!F34</f>
        <v>na</v>
      </c>
      <c r="K35" s="208" t="str">
        <f>'P05'!F34</f>
        <v>nt</v>
      </c>
      <c r="L35" s="208" t="str">
        <f>'P06'!F34</f>
        <v>nt</v>
      </c>
      <c r="M35" s="208" t="str">
        <f>'P07'!F34</f>
        <v>nt</v>
      </c>
      <c r="N35" s="208" t="str">
        <f>'P08'!F34</f>
        <v>nt</v>
      </c>
      <c r="O35" s="208" t="str">
        <f>'P09'!F34</f>
        <v>nt</v>
      </c>
      <c r="P35" s="214" t="str">
        <f>'P10'!F34</f>
        <v>nt</v>
      </c>
      <c r="Q35" s="215" t="str">
        <f>'P11'!F34</f>
        <v>nt</v>
      </c>
      <c r="R35" s="215" t="str">
        <f>'P12'!F34</f>
        <v>nt</v>
      </c>
      <c r="S35" s="215" t="str">
        <f>'P13'!F34</f>
        <v>nt</v>
      </c>
      <c r="T35" s="215" t="str">
        <f>'P14'!F34</f>
        <v>nt</v>
      </c>
      <c r="U35" s="215" t="str">
        <f>'P15'!F34</f>
        <v>nt</v>
      </c>
      <c r="V35" s="216" t="str">
        <f>'P16'!F34</f>
        <v>nt</v>
      </c>
      <c r="W35" s="216" t="str">
        <f>'P17'!F34</f>
        <v>nt</v>
      </c>
      <c r="X35" s="216" t="str">
        <f>'P18'!F34</f>
        <v>nt</v>
      </c>
      <c r="Y35" s="216" t="str">
        <f>'P19'!F34</f>
        <v>nt</v>
      </c>
      <c r="Z35" s="210" t="str">
        <f>'P20'!F34</f>
        <v>nt</v>
      </c>
      <c r="AA35" s="211" t="str">
        <f>'P21'!F34</f>
        <v>nt</v>
      </c>
      <c r="AB35" s="211" t="str">
        <f>'P22'!F34</f>
        <v>nt</v>
      </c>
      <c r="AC35" s="211" t="str">
        <f>'P23'!F34</f>
        <v>nt</v>
      </c>
      <c r="AD35" s="211" t="str">
        <f>'P24'!F34</f>
        <v>nt</v>
      </c>
      <c r="AE35" s="211" t="str">
        <f>'P25'!F34</f>
        <v>nt</v>
      </c>
      <c r="AF35" s="239"/>
    </row>
    <row r="36" ht="37.5" customHeight="1">
      <c r="A36" s="213"/>
      <c r="B36" s="204" t="s">
        <v>200</v>
      </c>
      <c r="C36" s="205" t="s">
        <v>9</v>
      </c>
      <c r="D36" s="217" t="s">
        <v>201</v>
      </c>
      <c r="E36" s="233" t="s">
        <v>142</v>
      </c>
      <c r="F36" s="206" t="s">
        <v>202</v>
      </c>
      <c r="G36" s="208" t="str">
        <f>'P01'!F35</f>
        <v>na</v>
      </c>
      <c r="H36" s="208" t="str">
        <f>'P02'!F35</f>
        <v>na</v>
      </c>
      <c r="I36" s="208" t="str">
        <f>'P03'!F35</f>
        <v>na</v>
      </c>
      <c r="J36" s="208" t="str">
        <f>'P04'!F35</f>
        <v>na</v>
      </c>
      <c r="K36" s="208" t="str">
        <f>'P05'!F35</f>
        <v>nt</v>
      </c>
      <c r="L36" s="208" t="str">
        <f>'P06'!F35</f>
        <v>nt</v>
      </c>
      <c r="M36" s="208" t="str">
        <f>'P07'!F35</f>
        <v>nt</v>
      </c>
      <c r="N36" s="208" t="str">
        <f>'P08'!F35</f>
        <v>nt</v>
      </c>
      <c r="O36" s="208" t="str">
        <f>'P09'!F35</f>
        <v>nt</v>
      </c>
      <c r="P36" s="214" t="str">
        <f>'P10'!F35</f>
        <v>nt</v>
      </c>
      <c r="Q36" s="215" t="str">
        <f>'P11'!F35</f>
        <v>nt</v>
      </c>
      <c r="R36" s="215" t="str">
        <f>'P12'!F35</f>
        <v>nt</v>
      </c>
      <c r="S36" s="215" t="str">
        <f>'P13'!F35</f>
        <v>nt</v>
      </c>
      <c r="T36" s="215" t="str">
        <f>'P14'!F35</f>
        <v>nt</v>
      </c>
      <c r="U36" s="215" t="str">
        <f>'P15'!F35</f>
        <v>nt</v>
      </c>
      <c r="V36" s="216" t="str">
        <f>'P16'!F35</f>
        <v>nt</v>
      </c>
      <c r="W36" s="216" t="str">
        <f>'P17'!F35</f>
        <v>nt</v>
      </c>
      <c r="X36" s="216" t="str">
        <f>'P18'!F35</f>
        <v>nt</v>
      </c>
      <c r="Y36" s="216" t="str">
        <f>'P19'!F35</f>
        <v>nt</v>
      </c>
      <c r="Z36" s="210" t="str">
        <f>'P20'!F35</f>
        <v>nt</v>
      </c>
      <c r="AA36" s="211" t="str">
        <f>'P21'!F35</f>
        <v>nt</v>
      </c>
      <c r="AB36" s="211" t="str">
        <f>'P22'!F35</f>
        <v>nt</v>
      </c>
      <c r="AC36" s="211" t="str">
        <f>'P23'!F35</f>
        <v>nt</v>
      </c>
      <c r="AD36" s="211" t="str">
        <f>'P24'!F35</f>
        <v>nt</v>
      </c>
      <c r="AE36" s="211" t="str">
        <f>'P25'!F35</f>
        <v>nt</v>
      </c>
      <c r="AF36" s="239"/>
    </row>
    <row r="37" ht="37.5" customHeight="1">
      <c r="A37" s="213"/>
      <c r="B37" s="204" t="s">
        <v>203</v>
      </c>
      <c r="C37" s="205" t="s">
        <v>9</v>
      </c>
      <c r="D37" s="206" t="s">
        <v>204</v>
      </c>
      <c r="E37" s="207"/>
      <c r="F37" s="206" t="s">
        <v>205</v>
      </c>
      <c r="G37" s="208" t="str">
        <f>'P01'!F36</f>
        <v>na</v>
      </c>
      <c r="H37" s="208" t="str">
        <f>'P02'!F36</f>
        <v>na</v>
      </c>
      <c r="I37" s="208" t="str">
        <f>'P03'!F36</f>
        <v>na</v>
      </c>
      <c r="J37" s="208" t="str">
        <f>'P04'!F36</f>
        <v>na</v>
      </c>
      <c r="K37" s="208" t="str">
        <f>'P05'!F36</f>
        <v>nt</v>
      </c>
      <c r="L37" s="208" t="str">
        <f>'P06'!F36</f>
        <v>nt</v>
      </c>
      <c r="M37" s="208" t="str">
        <f>'P07'!F36</f>
        <v>nt</v>
      </c>
      <c r="N37" s="208" t="str">
        <f>'P08'!F36</f>
        <v>nt</v>
      </c>
      <c r="O37" s="208" t="str">
        <f>'P09'!F36</f>
        <v>nt</v>
      </c>
      <c r="P37" s="214" t="str">
        <f>'P10'!F36</f>
        <v>nt</v>
      </c>
      <c r="Q37" s="215" t="str">
        <f>'P11'!F36</f>
        <v>nt</v>
      </c>
      <c r="R37" s="215" t="str">
        <f>'P12'!F36</f>
        <v>nt</v>
      </c>
      <c r="S37" s="215" t="str">
        <f>'P13'!F36</f>
        <v>nt</v>
      </c>
      <c r="T37" s="215" t="str">
        <f>'P14'!F36</f>
        <v>nt</v>
      </c>
      <c r="U37" s="215" t="str">
        <f>'P15'!F36</f>
        <v>nt</v>
      </c>
      <c r="V37" s="216" t="str">
        <f>'P16'!F36</f>
        <v>nt</v>
      </c>
      <c r="W37" s="216" t="str">
        <f>'P17'!F36</f>
        <v>nt</v>
      </c>
      <c r="X37" s="216" t="str">
        <f>'P18'!F36</f>
        <v>nt</v>
      </c>
      <c r="Y37" s="216" t="str">
        <f>'P19'!F36</f>
        <v>nt</v>
      </c>
      <c r="Z37" s="210" t="str">
        <f>'P20'!F36</f>
        <v>nt</v>
      </c>
      <c r="AA37" s="211" t="str">
        <f>'P21'!F36</f>
        <v>nt</v>
      </c>
      <c r="AB37" s="211" t="str">
        <f>'P22'!F36</f>
        <v>nt</v>
      </c>
      <c r="AC37" s="211" t="str">
        <f>'P23'!F36</f>
        <v>nt</v>
      </c>
      <c r="AD37" s="211" t="str">
        <f>'P24'!F36</f>
        <v>nt</v>
      </c>
      <c r="AE37" s="211" t="str">
        <f>'P25'!F36</f>
        <v>nt</v>
      </c>
      <c r="AF37" s="239"/>
    </row>
    <row r="38" ht="37.5" customHeight="1">
      <c r="A38" s="213"/>
      <c r="B38" s="204" t="s">
        <v>206</v>
      </c>
      <c r="C38" s="205" t="s">
        <v>9</v>
      </c>
      <c r="D38" s="206" t="s">
        <v>204</v>
      </c>
      <c r="E38" s="207"/>
      <c r="F38" s="206" t="s">
        <v>207</v>
      </c>
      <c r="G38" s="208" t="str">
        <f>'P01'!F37</f>
        <v>na</v>
      </c>
      <c r="H38" s="208" t="str">
        <f>'P02'!F37</f>
        <v>na</v>
      </c>
      <c r="I38" s="208" t="str">
        <f>'P03'!F37</f>
        <v>na</v>
      </c>
      <c r="J38" s="208" t="str">
        <f>'P04'!F37</f>
        <v>na</v>
      </c>
      <c r="K38" s="208" t="str">
        <f>'P05'!F37</f>
        <v>nt</v>
      </c>
      <c r="L38" s="208" t="str">
        <f>'P06'!F37</f>
        <v>nt</v>
      </c>
      <c r="M38" s="208" t="str">
        <f>'P07'!F37</f>
        <v>nt</v>
      </c>
      <c r="N38" s="208" t="str">
        <f>'P08'!F37</f>
        <v>nt</v>
      </c>
      <c r="O38" s="208" t="str">
        <f>'P09'!F37</f>
        <v>nt</v>
      </c>
      <c r="P38" s="214" t="str">
        <f>'P10'!F37</f>
        <v>nt</v>
      </c>
      <c r="Q38" s="215" t="str">
        <f>'P11'!F37</f>
        <v>nt</v>
      </c>
      <c r="R38" s="215" t="str">
        <f>'P12'!F37</f>
        <v>nt</v>
      </c>
      <c r="S38" s="215" t="str">
        <f>'P13'!F37</f>
        <v>nt</v>
      </c>
      <c r="T38" s="215" t="str">
        <f>'P14'!F37</f>
        <v>nt</v>
      </c>
      <c r="U38" s="215" t="str">
        <f>'P15'!F37</f>
        <v>nt</v>
      </c>
      <c r="V38" s="216" t="str">
        <f>'P16'!F37</f>
        <v>nt</v>
      </c>
      <c r="W38" s="216" t="str">
        <f>'P17'!F37</f>
        <v>nt</v>
      </c>
      <c r="X38" s="216" t="str">
        <f>'P18'!F37</f>
        <v>nt</v>
      </c>
      <c r="Y38" s="216" t="str">
        <f>'P19'!F37</f>
        <v>nt</v>
      </c>
      <c r="Z38" s="210" t="str">
        <f>'P20'!F37</f>
        <v>nt</v>
      </c>
      <c r="AA38" s="211" t="str">
        <f>'P21'!F37</f>
        <v>nt</v>
      </c>
      <c r="AB38" s="211" t="str">
        <f>'P22'!F37</f>
        <v>nt</v>
      </c>
      <c r="AC38" s="211" t="str">
        <f>'P23'!F37</f>
        <v>nt</v>
      </c>
      <c r="AD38" s="211" t="str">
        <f>'P24'!F37</f>
        <v>nt</v>
      </c>
      <c r="AE38" s="211" t="str">
        <f>'P25'!F37</f>
        <v>nt</v>
      </c>
      <c r="AF38" s="239"/>
    </row>
    <row r="39" ht="37.5" customHeight="1">
      <c r="A39" s="219"/>
      <c r="B39" s="204" t="s">
        <v>208</v>
      </c>
      <c r="C39" s="205" t="s">
        <v>9</v>
      </c>
      <c r="D39" s="217" t="s">
        <v>164</v>
      </c>
      <c r="E39" s="207"/>
      <c r="F39" s="206" t="s">
        <v>209</v>
      </c>
      <c r="G39" s="208" t="str">
        <f>'P01'!F38</f>
        <v>na</v>
      </c>
      <c r="H39" s="208" t="str">
        <f>'P02'!F38</f>
        <v>na</v>
      </c>
      <c r="I39" s="208" t="str">
        <f>'P03'!F38</f>
        <v>na</v>
      </c>
      <c r="J39" s="208" t="str">
        <f>'P04'!F38</f>
        <v>na</v>
      </c>
      <c r="K39" s="208" t="str">
        <f>'P05'!F38</f>
        <v>nt</v>
      </c>
      <c r="L39" s="208" t="str">
        <f>'P06'!F38</f>
        <v>nt</v>
      </c>
      <c r="M39" s="208" t="str">
        <f>'P07'!F38</f>
        <v>nt</v>
      </c>
      <c r="N39" s="208" t="str">
        <f>'P08'!F38</f>
        <v>nt</v>
      </c>
      <c r="O39" s="208" t="str">
        <f>'P09'!F38</f>
        <v>nt</v>
      </c>
      <c r="P39" s="214" t="str">
        <f>'P10'!F38</f>
        <v>nt</v>
      </c>
      <c r="Q39" s="215" t="str">
        <f>'P11'!F38</f>
        <v>nt</v>
      </c>
      <c r="R39" s="215" t="str">
        <f>'P12'!F38</f>
        <v>nt</v>
      </c>
      <c r="S39" s="215" t="str">
        <f>'P13'!F38</f>
        <v>nt</v>
      </c>
      <c r="T39" s="215" t="str">
        <f>'P14'!F38</f>
        <v>nt</v>
      </c>
      <c r="U39" s="215" t="str">
        <f>'P15'!F38</f>
        <v>nt</v>
      </c>
      <c r="V39" s="216" t="str">
        <f>'P16'!F38</f>
        <v>nt</v>
      </c>
      <c r="W39" s="216" t="str">
        <f>'P17'!F38</f>
        <v>nt</v>
      </c>
      <c r="X39" s="216" t="str">
        <f>'P18'!F38</f>
        <v>nt</v>
      </c>
      <c r="Y39" s="216" t="str">
        <f>'P19'!F38</f>
        <v>nt</v>
      </c>
      <c r="Z39" s="210" t="str">
        <f>'P20'!F38</f>
        <v>nt</v>
      </c>
      <c r="AA39" s="211" t="str">
        <f>'P21'!F38</f>
        <v>nt</v>
      </c>
      <c r="AB39" s="211" t="str">
        <f>'P22'!F38</f>
        <v>nt</v>
      </c>
      <c r="AC39" s="211" t="str">
        <f>'P23'!F38</f>
        <v>nt</v>
      </c>
      <c r="AD39" s="211" t="str">
        <f>'P24'!F38</f>
        <v>nt</v>
      </c>
      <c r="AE39" s="211" t="str">
        <f>'P25'!F38</f>
        <v>nt</v>
      </c>
      <c r="AF39" s="239"/>
    </row>
    <row r="40" ht="37.5" customHeight="1">
      <c r="A40" s="203" t="s">
        <v>210</v>
      </c>
      <c r="B40" s="204" t="s">
        <v>211</v>
      </c>
      <c r="C40" s="205" t="s">
        <v>9</v>
      </c>
      <c r="D40" s="217" t="s">
        <v>212</v>
      </c>
      <c r="E40" s="207"/>
      <c r="F40" s="206" t="s">
        <v>213</v>
      </c>
      <c r="G40" s="208" t="str">
        <f>'P01'!F39</f>
        <v>na</v>
      </c>
      <c r="H40" s="208" t="str">
        <f>'P02'!F39</f>
        <v>na</v>
      </c>
      <c r="I40" s="208" t="str">
        <f>'P03'!F39</f>
        <v>na</v>
      </c>
      <c r="J40" s="208" t="str">
        <f>'P04'!F39</f>
        <v>na</v>
      </c>
      <c r="K40" s="208" t="str">
        <f>'P05'!F39</f>
        <v>nt</v>
      </c>
      <c r="L40" s="208" t="str">
        <f>'P06'!F39</f>
        <v>nt</v>
      </c>
      <c r="M40" s="208" t="str">
        <f>'P07'!F39</f>
        <v>nt</v>
      </c>
      <c r="N40" s="208" t="str">
        <f>'P08'!F39</f>
        <v>nt</v>
      </c>
      <c r="O40" s="208" t="str">
        <f>'P09'!F39</f>
        <v>nt</v>
      </c>
      <c r="P40" s="214" t="str">
        <f>'P10'!F39</f>
        <v>nt</v>
      </c>
      <c r="Q40" s="215" t="str">
        <f>'P11'!F39</f>
        <v>nt</v>
      </c>
      <c r="R40" s="215" t="str">
        <f>'P12'!F39</f>
        <v>nt</v>
      </c>
      <c r="S40" s="215" t="str">
        <f>'P13'!F39</f>
        <v>nt</v>
      </c>
      <c r="T40" s="215" t="str">
        <f>'P14'!F39</f>
        <v>nt</v>
      </c>
      <c r="U40" s="215" t="str">
        <f>'P15'!F39</f>
        <v>nt</v>
      </c>
      <c r="V40" s="216" t="str">
        <f>'P16'!F39</f>
        <v>nt</v>
      </c>
      <c r="W40" s="216" t="str">
        <f>'P17'!F39</f>
        <v>nt</v>
      </c>
      <c r="X40" s="216" t="str">
        <f>'P18'!F39</f>
        <v>nt</v>
      </c>
      <c r="Y40" s="216" t="str">
        <f>'P19'!F39</f>
        <v>nt</v>
      </c>
      <c r="Z40" s="210" t="str">
        <f>'P20'!F39</f>
        <v>nt</v>
      </c>
      <c r="AA40" s="211" t="str">
        <f>'P21'!F39</f>
        <v>nt</v>
      </c>
      <c r="AB40" s="211" t="str">
        <f>'P22'!F39</f>
        <v>nt</v>
      </c>
      <c r="AC40" s="211" t="str">
        <f>'P23'!F39</f>
        <v>nt</v>
      </c>
      <c r="AD40" s="211" t="str">
        <f>'P24'!F39</f>
        <v>nt</v>
      </c>
      <c r="AE40" s="211" t="str">
        <f>'P25'!F39</f>
        <v>nt</v>
      </c>
      <c r="AF40" s="239"/>
    </row>
    <row r="41" ht="37.5" customHeight="1">
      <c r="A41" s="213"/>
      <c r="B41" s="204" t="s">
        <v>214</v>
      </c>
      <c r="C41" s="205" t="s">
        <v>9</v>
      </c>
      <c r="D41" s="217" t="s">
        <v>212</v>
      </c>
      <c r="E41" s="207"/>
      <c r="F41" s="206" t="s">
        <v>215</v>
      </c>
      <c r="G41" s="208" t="str">
        <f>'P01'!F40</f>
        <v>na</v>
      </c>
      <c r="H41" s="208" t="str">
        <f>'P02'!F40</f>
        <v>na</v>
      </c>
      <c r="I41" s="208" t="str">
        <f>'P03'!F40</f>
        <v>na</v>
      </c>
      <c r="J41" s="208" t="str">
        <f>'P04'!F40</f>
        <v>na</v>
      </c>
      <c r="K41" s="208" t="str">
        <f>'P05'!F40</f>
        <v>nt</v>
      </c>
      <c r="L41" s="208" t="str">
        <f>'P06'!F40</f>
        <v>nt</v>
      </c>
      <c r="M41" s="208" t="str">
        <f>'P07'!F40</f>
        <v>nt</v>
      </c>
      <c r="N41" s="208" t="str">
        <f>'P08'!F40</f>
        <v>nt</v>
      </c>
      <c r="O41" s="208" t="str">
        <f>'P09'!F40</f>
        <v>nt</v>
      </c>
      <c r="P41" s="214" t="str">
        <f>'P10'!F40</f>
        <v>nt</v>
      </c>
      <c r="Q41" s="215" t="str">
        <f>'P11'!F40</f>
        <v>nt</v>
      </c>
      <c r="R41" s="215" t="str">
        <f>'P12'!F40</f>
        <v>nt</v>
      </c>
      <c r="S41" s="215" t="str">
        <f>'P13'!F40</f>
        <v>nt</v>
      </c>
      <c r="T41" s="215" t="str">
        <f>'P14'!F40</f>
        <v>nt</v>
      </c>
      <c r="U41" s="215" t="str">
        <f>'P15'!F40</f>
        <v>nt</v>
      </c>
      <c r="V41" s="216" t="str">
        <f>'P16'!F40</f>
        <v>nt</v>
      </c>
      <c r="W41" s="216" t="str">
        <f>'P17'!F40</f>
        <v>nt</v>
      </c>
      <c r="X41" s="216" t="str">
        <f>'P18'!F40</f>
        <v>nt</v>
      </c>
      <c r="Y41" s="216" t="str">
        <f>'P19'!F40</f>
        <v>nt</v>
      </c>
      <c r="Z41" s="210" t="str">
        <f>'P20'!F40</f>
        <v>nt</v>
      </c>
      <c r="AA41" s="211" t="str">
        <f>'P21'!F40</f>
        <v>nt</v>
      </c>
      <c r="AB41" s="211" t="str">
        <f>'P22'!F40</f>
        <v>nt</v>
      </c>
      <c r="AC41" s="211" t="str">
        <f>'P23'!F40</f>
        <v>nt</v>
      </c>
      <c r="AD41" s="211" t="str">
        <f>'P24'!F40</f>
        <v>nt</v>
      </c>
      <c r="AE41" s="211" t="str">
        <f>'P25'!F40</f>
        <v>nt</v>
      </c>
      <c r="AF41" s="239"/>
    </row>
    <row r="42" ht="37.5" customHeight="1">
      <c r="A42" s="213"/>
      <c r="B42" s="204" t="s">
        <v>216</v>
      </c>
      <c r="C42" s="205" t="s">
        <v>9</v>
      </c>
      <c r="D42" s="206" t="s">
        <v>217</v>
      </c>
      <c r="E42" s="207" t="s">
        <v>142</v>
      </c>
      <c r="F42" s="206" t="s">
        <v>218</v>
      </c>
      <c r="G42" s="208" t="str">
        <f>'P01'!F41</f>
        <v>na</v>
      </c>
      <c r="H42" s="208" t="str">
        <f>'P02'!F41</f>
        <v>c</v>
      </c>
      <c r="I42" s="208" t="str">
        <f>'P03'!F41</f>
        <v>na</v>
      </c>
      <c r="J42" s="208" t="str">
        <f>'P04'!F41</f>
        <v>na</v>
      </c>
      <c r="K42" s="208" t="str">
        <f>'P05'!F41</f>
        <v>nt</v>
      </c>
      <c r="L42" s="208" t="str">
        <f>'P06'!F41</f>
        <v>nt</v>
      </c>
      <c r="M42" s="208" t="str">
        <f>'P07'!F41</f>
        <v>nt</v>
      </c>
      <c r="N42" s="208" t="str">
        <f>'P08'!F41</f>
        <v>nt</v>
      </c>
      <c r="O42" s="208" t="str">
        <f>'P09'!F41</f>
        <v>nt</v>
      </c>
      <c r="P42" s="214" t="str">
        <f>'P10'!F41</f>
        <v>nt</v>
      </c>
      <c r="Q42" s="215" t="str">
        <f>'P11'!F41</f>
        <v>nt</v>
      </c>
      <c r="R42" s="215" t="str">
        <f>'P12'!F41</f>
        <v>nt</v>
      </c>
      <c r="S42" s="215" t="str">
        <f>'P13'!F41</f>
        <v>nt</v>
      </c>
      <c r="T42" s="215" t="str">
        <f>'P14'!F41</f>
        <v>nt</v>
      </c>
      <c r="U42" s="215" t="str">
        <f>'P15'!F41</f>
        <v>nt</v>
      </c>
      <c r="V42" s="216" t="str">
        <f>'P16'!F41</f>
        <v>nt</v>
      </c>
      <c r="W42" s="216" t="str">
        <f>'P17'!F41</f>
        <v>nt</v>
      </c>
      <c r="X42" s="216" t="str">
        <f>'P18'!F41</f>
        <v>nt</v>
      </c>
      <c r="Y42" s="216" t="str">
        <f>'P19'!F41</f>
        <v>nt</v>
      </c>
      <c r="Z42" s="210" t="str">
        <f>'P20'!F41</f>
        <v>nt</v>
      </c>
      <c r="AA42" s="211" t="str">
        <f>'P21'!F41</f>
        <v>nt</v>
      </c>
      <c r="AB42" s="211" t="str">
        <f>'P22'!F41</f>
        <v>nt</v>
      </c>
      <c r="AC42" s="211" t="str">
        <f>'P23'!F41</f>
        <v>nt</v>
      </c>
      <c r="AD42" s="211" t="str">
        <f>'P24'!F41</f>
        <v>nt</v>
      </c>
      <c r="AE42" s="211" t="str">
        <f>'P25'!F41</f>
        <v>nt</v>
      </c>
      <c r="AF42" s="239"/>
    </row>
    <row r="43" ht="37.5" customHeight="1">
      <c r="A43" s="213"/>
      <c r="B43" s="204" t="s">
        <v>219</v>
      </c>
      <c r="C43" s="205" t="s">
        <v>9</v>
      </c>
      <c r="D43" s="217" t="s">
        <v>212</v>
      </c>
      <c r="E43" s="207"/>
      <c r="F43" s="206" t="s">
        <v>220</v>
      </c>
      <c r="G43" s="208" t="str">
        <f>'P01'!F42</f>
        <v>na</v>
      </c>
      <c r="H43" s="208" t="str">
        <f>'P02'!F42</f>
        <v>c</v>
      </c>
      <c r="I43" s="208" t="str">
        <f>'P03'!F42</f>
        <v>na</v>
      </c>
      <c r="J43" s="208" t="str">
        <f>'P04'!F42</f>
        <v>na</v>
      </c>
      <c r="K43" s="208" t="str">
        <f>'P05'!F42</f>
        <v>nt</v>
      </c>
      <c r="L43" s="208" t="str">
        <f>'P06'!F42</f>
        <v>nt</v>
      </c>
      <c r="M43" s="208" t="str">
        <f>'P07'!F42</f>
        <v>nt</v>
      </c>
      <c r="N43" s="208" t="str">
        <f>'P08'!F42</f>
        <v>nt</v>
      </c>
      <c r="O43" s="208" t="str">
        <f>'P09'!F42</f>
        <v>nt</v>
      </c>
      <c r="P43" s="214" t="str">
        <f>'P10'!F42</f>
        <v>nt</v>
      </c>
      <c r="Q43" s="215" t="str">
        <f>'P11'!F42</f>
        <v>nt</v>
      </c>
      <c r="R43" s="215" t="str">
        <f>'P12'!F42</f>
        <v>nt</v>
      </c>
      <c r="S43" s="215" t="str">
        <f>'P13'!F42</f>
        <v>nt</v>
      </c>
      <c r="T43" s="215" t="str">
        <f>'P14'!F42</f>
        <v>nt</v>
      </c>
      <c r="U43" s="215" t="str">
        <f>'P15'!F42</f>
        <v>nt</v>
      </c>
      <c r="V43" s="216" t="str">
        <f>'P16'!F42</f>
        <v>nt</v>
      </c>
      <c r="W43" s="216" t="str">
        <f>'P17'!F42</f>
        <v>nt</v>
      </c>
      <c r="X43" s="216" t="str">
        <f>'P18'!F42</f>
        <v>nt</v>
      </c>
      <c r="Y43" s="216" t="str">
        <f>'P19'!F42</f>
        <v>nt</v>
      </c>
      <c r="Z43" s="210" t="str">
        <f>'P20'!F42</f>
        <v>nt</v>
      </c>
      <c r="AA43" s="211" t="str">
        <f>'P21'!F42</f>
        <v>nt</v>
      </c>
      <c r="AB43" s="211" t="str">
        <f>'P22'!F42</f>
        <v>nt</v>
      </c>
      <c r="AC43" s="211" t="str">
        <f>'P23'!F42</f>
        <v>nt</v>
      </c>
      <c r="AD43" s="211" t="str">
        <f>'P24'!F42</f>
        <v>nt</v>
      </c>
      <c r="AE43" s="211" t="str">
        <f>'P25'!F42</f>
        <v>nt</v>
      </c>
      <c r="AF43" s="239"/>
    </row>
    <row r="44" ht="37.5" customHeight="1">
      <c r="A44" s="213"/>
      <c r="B44" s="204" t="s">
        <v>221</v>
      </c>
      <c r="C44" s="205" t="s">
        <v>9</v>
      </c>
      <c r="D44" s="217" t="s">
        <v>212</v>
      </c>
      <c r="E44" s="207"/>
      <c r="F44" s="206" t="s">
        <v>222</v>
      </c>
      <c r="G44" s="208" t="str">
        <f>'P01'!F43</f>
        <v>na</v>
      </c>
      <c r="H44" s="208" t="str">
        <f>'P02'!F43</f>
        <v>c</v>
      </c>
      <c r="I44" s="208" t="str">
        <f>'P03'!F43</f>
        <v>na</v>
      </c>
      <c r="J44" s="208" t="str">
        <f>'P04'!F43</f>
        <v>na</v>
      </c>
      <c r="K44" s="208" t="str">
        <f>'P05'!F43</f>
        <v>nt</v>
      </c>
      <c r="L44" s="208" t="str">
        <f>'P06'!F43</f>
        <v>nt</v>
      </c>
      <c r="M44" s="208" t="str">
        <f>'P07'!F43</f>
        <v>nt</v>
      </c>
      <c r="N44" s="208" t="str">
        <f>'P08'!F43</f>
        <v>nt</v>
      </c>
      <c r="O44" s="208" t="str">
        <f>'P09'!F43</f>
        <v>nt</v>
      </c>
      <c r="P44" s="214" t="str">
        <f>'P10'!F43</f>
        <v>nt</v>
      </c>
      <c r="Q44" s="215" t="str">
        <f>'P11'!F43</f>
        <v>nt</v>
      </c>
      <c r="R44" s="215" t="str">
        <f>'P12'!F43</f>
        <v>nt</v>
      </c>
      <c r="S44" s="215" t="str">
        <f>'P13'!F43</f>
        <v>nt</v>
      </c>
      <c r="T44" s="215" t="str">
        <f>'P14'!F43</f>
        <v>nt</v>
      </c>
      <c r="U44" s="215" t="str">
        <f>'P15'!F43</f>
        <v>nt</v>
      </c>
      <c r="V44" s="216" t="str">
        <f>'P16'!F43</f>
        <v>nt</v>
      </c>
      <c r="W44" s="216" t="str">
        <f>'P17'!F43</f>
        <v>nt</v>
      </c>
      <c r="X44" s="216" t="str">
        <f>'P18'!F43</f>
        <v>nt</v>
      </c>
      <c r="Y44" s="216" t="str">
        <f>'P19'!F43</f>
        <v>nt</v>
      </c>
      <c r="Z44" s="210" t="str">
        <f>'P20'!F43</f>
        <v>nt</v>
      </c>
      <c r="AA44" s="211" t="str">
        <f>'P21'!F43</f>
        <v>nt</v>
      </c>
      <c r="AB44" s="211" t="str">
        <f>'P22'!F43</f>
        <v>nt</v>
      </c>
      <c r="AC44" s="211" t="str">
        <f>'P23'!F43</f>
        <v>nt</v>
      </c>
      <c r="AD44" s="211" t="str">
        <f>'P24'!F43</f>
        <v>nt</v>
      </c>
      <c r="AE44" s="211" t="str">
        <f>'P25'!F43</f>
        <v>nt</v>
      </c>
      <c r="AF44" s="239"/>
    </row>
    <row r="45" ht="37.5" customHeight="1">
      <c r="A45" s="213"/>
      <c r="B45" s="204" t="s">
        <v>223</v>
      </c>
      <c r="C45" s="205" t="s">
        <v>9</v>
      </c>
      <c r="D45" s="217" t="s">
        <v>212</v>
      </c>
      <c r="E45" s="207"/>
      <c r="F45" s="206" t="s">
        <v>224</v>
      </c>
      <c r="G45" s="208" t="str">
        <f>'P01'!F44</f>
        <v>na</v>
      </c>
      <c r="H45" s="208" t="str">
        <f>'P02'!F44</f>
        <v>c</v>
      </c>
      <c r="I45" s="208" t="str">
        <f>'P03'!F44</f>
        <v>na</v>
      </c>
      <c r="J45" s="208" t="str">
        <f>'P04'!F44</f>
        <v>na</v>
      </c>
      <c r="K45" s="208" t="str">
        <f>'P05'!F44</f>
        <v>nt</v>
      </c>
      <c r="L45" s="208" t="str">
        <f>'P06'!F44</f>
        <v>nt</v>
      </c>
      <c r="M45" s="208" t="str">
        <f>'P07'!F44</f>
        <v>nt</v>
      </c>
      <c r="N45" s="208" t="str">
        <f>'P08'!F44</f>
        <v>nt</v>
      </c>
      <c r="O45" s="208" t="str">
        <f>'P09'!F44</f>
        <v>nt</v>
      </c>
      <c r="P45" s="214" t="str">
        <f>'P10'!F44</f>
        <v>nt</v>
      </c>
      <c r="Q45" s="215" t="str">
        <f>'P11'!F44</f>
        <v>nt</v>
      </c>
      <c r="R45" s="215" t="str">
        <f>'P12'!F44</f>
        <v>nt</v>
      </c>
      <c r="S45" s="215" t="str">
        <f>'P13'!F44</f>
        <v>nt</v>
      </c>
      <c r="T45" s="215" t="str">
        <f>'P14'!F44</f>
        <v>nt</v>
      </c>
      <c r="U45" s="215" t="str">
        <f>'P15'!F44</f>
        <v>nt</v>
      </c>
      <c r="V45" s="216" t="str">
        <f>'P16'!F44</f>
        <v>nt</v>
      </c>
      <c r="W45" s="216" t="str">
        <f>'P17'!F44</f>
        <v>nt</v>
      </c>
      <c r="X45" s="216" t="str">
        <f>'P18'!F44</f>
        <v>nt</v>
      </c>
      <c r="Y45" s="216" t="str">
        <f>'P19'!F44</f>
        <v>nt</v>
      </c>
      <c r="Z45" s="210" t="str">
        <f>'P20'!F44</f>
        <v>nt</v>
      </c>
      <c r="AA45" s="211" t="str">
        <f>'P21'!F44</f>
        <v>nt</v>
      </c>
      <c r="AB45" s="211" t="str">
        <f>'P22'!F44</f>
        <v>nt</v>
      </c>
      <c r="AC45" s="211" t="str">
        <f>'P23'!F44</f>
        <v>nt</v>
      </c>
      <c r="AD45" s="211" t="str">
        <f>'P24'!F44</f>
        <v>nt</v>
      </c>
      <c r="AE45" s="211" t="str">
        <f>'P25'!F44</f>
        <v>nt</v>
      </c>
      <c r="AF45" s="239"/>
    </row>
    <row r="46" ht="37.5" customHeight="1">
      <c r="A46" s="213"/>
      <c r="B46" s="204" t="s">
        <v>225</v>
      </c>
      <c r="C46" s="205" t="s">
        <v>9</v>
      </c>
      <c r="D46" s="217" t="s">
        <v>212</v>
      </c>
      <c r="E46" s="207" t="s">
        <v>142</v>
      </c>
      <c r="F46" s="206" t="s">
        <v>226</v>
      </c>
      <c r="G46" s="208" t="str">
        <f>'P01'!F45</f>
        <v>na</v>
      </c>
      <c r="H46" s="208" t="str">
        <f>'P02'!F45</f>
        <v>na</v>
      </c>
      <c r="I46" s="208" t="str">
        <f>'P03'!F45</f>
        <v>na</v>
      </c>
      <c r="J46" s="208" t="str">
        <f>'P04'!F45</f>
        <v>na</v>
      </c>
      <c r="K46" s="208" t="str">
        <f>'P05'!F45</f>
        <v>nt</v>
      </c>
      <c r="L46" s="208" t="str">
        <f>'P06'!F45</f>
        <v>nt</v>
      </c>
      <c r="M46" s="208" t="str">
        <f>'P07'!F45</f>
        <v>nt</v>
      </c>
      <c r="N46" s="208" t="str">
        <f>'P08'!F45</f>
        <v>nt</v>
      </c>
      <c r="O46" s="208" t="str">
        <f>'P09'!F45</f>
        <v>nt</v>
      </c>
      <c r="P46" s="214" t="str">
        <f>'P10'!F45</f>
        <v>nt</v>
      </c>
      <c r="Q46" s="215" t="str">
        <f>'P11'!F45</f>
        <v>nt</v>
      </c>
      <c r="R46" s="215" t="str">
        <f>'P12'!F45</f>
        <v>nt</v>
      </c>
      <c r="S46" s="215" t="str">
        <f>'P13'!F45</f>
        <v>nt</v>
      </c>
      <c r="T46" s="215" t="str">
        <f>'P14'!F45</f>
        <v>nt</v>
      </c>
      <c r="U46" s="215" t="str">
        <f>'P15'!F45</f>
        <v>nt</v>
      </c>
      <c r="V46" s="216" t="str">
        <f>'P16'!F45</f>
        <v>nt</v>
      </c>
      <c r="W46" s="216" t="str">
        <f>'P17'!F45</f>
        <v>nt</v>
      </c>
      <c r="X46" s="216" t="str">
        <f>'P18'!F45</f>
        <v>nt</v>
      </c>
      <c r="Y46" s="216" t="str">
        <f>'P19'!F45</f>
        <v>nt</v>
      </c>
      <c r="Z46" s="210" t="str">
        <f>'P20'!F45</f>
        <v>nt</v>
      </c>
      <c r="AA46" s="211" t="str">
        <f>'P21'!F45</f>
        <v>nt</v>
      </c>
      <c r="AB46" s="211" t="str">
        <f>'P22'!F45</f>
        <v>nt</v>
      </c>
      <c r="AC46" s="211" t="str">
        <f>'P23'!F45</f>
        <v>nt</v>
      </c>
      <c r="AD46" s="211" t="str">
        <f>'P24'!F45</f>
        <v>nt</v>
      </c>
      <c r="AE46" s="211" t="str">
        <f>'P25'!F45</f>
        <v>nt</v>
      </c>
      <c r="AF46" s="239"/>
    </row>
    <row r="47" ht="37.5" customHeight="1">
      <c r="A47" s="219"/>
      <c r="B47" s="204" t="s">
        <v>227</v>
      </c>
      <c r="C47" s="205" t="s">
        <v>9</v>
      </c>
      <c r="D47" s="217" t="s">
        <v>212</v>
      </c>
      <c r="E47" s="207"/>
      <c r="F47" s="206" t="s">
        <v>228</v>
      </c>
      <c r="G47" s="208" t="str">
        <f>'P01'!F46</f>
        <v>na</v>
      </c>
      <c r="H47" s="208" t="str">
        <f>'P02'!F46</f>
        <v>c</v>
      </c>
      <c r="I47" s="208" t="str">
        <f>'P03'!F46</f>
        <v>na</v>
      </c>
      <c r="J47" s="208" t="str">
        <f>'P04'!F46</f>
        <v>na</v>
      </c>
      <c r="K47" s="208" t="str">
        <f>'P05'!F46</f>
        <v>nt</v>
      </c>
      <c r="L47" s="208" t="str">
        <f>'P06'!F46</f>
        <v>nt</v>
      </c>
      <c r="M47" s="208" t="str">
        <f>'P07'!F46</f>
        <v>nt</v>
      </c>
      <c r="N47" s="208" t="str">
        <f>'P08'!F46</f>
        <v>nt</v>
      </c>
      <c r="O47" s="208" t="str">
        <f>'P09'!F46</f>
        <v>nt</v>
      </c>
      <c r="P47" s="214" t="str">
        <f>'P10'!F46</f>
        <v>nt</v>
      </c>
      <c r="Q47" s="215" t="str">
        <f>'P11'!F46</f>
        <v>nt</v>
      </c>
      <c r="R47" s="215" t="str">
        <f>'P12'!F46</f>
        <v>nt</v>
      </c>
      <c r="S47" s="215" t="str">
        <f>'P13'!F46</f>
        <v>nt</v>
      </c>
      <c r="T47" s="215" t="str">
        <f>'P14'!F46</f>
        <v>nt</v>
      </c>
      <c r="U47" s="215" t="str">
        <f>'P15'!F46</f>
        <v>nt</v>
      </c>
      <c r="V47" s="216" t="str">
        <f>'P16'!F46</f>
        <v>nt</v>
      </c>
      <c r="W47" s="216" t="str">
        <f>'P17'!F46</f>
        <v>nt</v>
      </c>
      <c r="X47" s="216" t="str">
        <f>'P18'!F46</f>
        <v>nt</v>
      </c>
      <c r="Y47" s="216" t="str">
        <f>'P19'!F46</f>
        <v>nt</v>
      </c>
      <c r="Z47" s="210" t="str">
        <f>'P20'!F46</f>
        <v>nt</v>
      </c>
      <c r="AA47" s="211" t="str">
        <f>'P21'!F46</f>
        <v>nt</v>
      </c>
      <c r="AB47" s="211" t="str">
        <f>'P22'!F46</f>
        <v>nt</v>
      </c>
      <c r="AC47" s="211" t="str">
        <f>'P23'!F46</f>
        <v>nt</v>
      </c>
      <c r="AD47" s="211" t="str">
        <f>'P24'!F46</f>
        <v>nt</v>
      </c>
      <c r="AE47" s="211" t="str">
        <f>'P25'!F46</f>
        <v>nt</v>
      </c>
      <c r="AF47" s="239"/>
    </row>
    <row r="48" ht="37.5" customHeight="1">
      <c r="A48" s="203" t="s">
        <v>229</v>
      </c>
      <c r="B48" s="204" t="s">
        <v>230</v>
      </c>
      <c r="C48" s="205" t="s">
        <v>9</v>
      </c>
      <c r="D48" s="206" t="s">
        <v>231</v>
      </c>
      <c r="E48" s="207" t="s">
        <v>142</v>
      </c>
      <c r="F48" s="206" t="s">
        <v>232</v>
      </c>
      <c r="G48" s="208" t="str">
        <f>'P01'!F47</f>
        <v>c</v>
      </c>
      <c r="H48" s="208" t="str">
        <f>'P02'!F47</f>
        <v>c</v>
      </c>
      <c r="I48" s="208" t="str">
        <f>'P03'!F47</f>
        <v>c</v>
      </c>
      <c r="J48" s="208" t="str">
        <f>'P04'!F47</f>
        <v>c</v>
      </c>
      <c r="K48" s="208" t="str">
        <f>'P05'!F47</f>
        <v>nt</v>
      </c>
      <c r="L48" s="208" t="str">
        <f>'P06'!F47</f>
        <v>nt</v>
      </c>
      <c r="M48" s="208" t="str">
        <f>'P07'!F47</f>
        <v>nt</v>
      </c>
      <c r="N48" s="208" t="str">
        <f>'P08'!F47</f>
        <v>nt</v>
      </c>
      <c r="O48" s="208" t="str">
        <f>'P09'!F47</f>
        <v>nt</v>
      </c>
      <c r="P48" s="214" t="str">
        <f>'P10'!F47</f>
        <v>nt</v>
      </c>
      <c r="Q48" s="215" t="str">
        <f>'P11'!F47</f>
        <v>nt</v>
      </c>
      <c r="R48" s="215" t="str">
        <f>'P12'!F47</f>
        <v>nt</v>
      </c>
      <c r="S48" s="215" t="str">
        <f>'P13'!F47</f>
        <v>nt</v>
      </c>
      <c r="T48" s="215" t="str">
        <f>'P14'!F47</f>
        <v>nt</v>
      </c>
      <c r="U48" s="215" t="str">
        <f>'P15'!F47</f>
        <v>nt</v>
      </c>
      <c r="V48" s="216" t="str">
        <f>'P16'!F47</f>
        <v>nt</v>
      </c>
      <c r="W48" s="216" t="str">
        <f>'P17'!F47</f>
        <v>nt</v>
      </c>
      <c r="X48" s="216" t="str">
        <f>'P18'!F47</f>
        <v>nt</v>
      </c>
      <c r="Y48" s="216" t="str">
        <f>'P19'!F47</f>
        <v>nt</v>
      </c>
      <c r="Z48" s="210" t="str">
        <f>'P20'!F47</f>
        <v>nt</v>
      </c>
      <c r="AA48" s="211" t="str">
        <f>'P21'!F47</f>
        <v>nt</v>
      </c>
      <c r="AB48" s="211" t="str">
        <f>'P22'!F47</f>
        <v>nt</v>
      </c>
      <c r="AC48" s="211" t="str">
        <f>'P23'!F47</f>
        <v>nt</v>
      </c>
      <c r="AD48" s="211" t="str">
        <f>'P24'!F47</f>
        <v>nt</v>
      </c>
      <c r="AE48" s="211" t="str">
        <f>'P25'!F47</f>
        <v>nt</v>
      </c>
      <c r="AF48" s="239"/>
    </row>
    <row r="49" ht="37.5" customHeight="1">
      <c r="A49" s="219"/>
      <c r="B49" s="204" t="s">
        <v>233</v>
      </c>
      <c r="C49" s="205" t="s">
        <v>9</v>
      </c>
      <c r="D49" s="206" t="s">
        <v>234</v>
      </c>
      <c r="E49" s="207" t="s">
        <v>142</v>
      </c>
      <c r="F49" s="206" t="s">
        <v>235</v>
      </c>
      <c r="G49" s="208" t="str">
        <f>'P01'!F48</f>
        <v>c</v>
      </c>
      <c r="H49" s="208" t="str">
        <f>'P02'!F48</f>
        <v>c</v>
      </c>
      <c r="I49" s="208" t="str">
        <f>'P03'!F48</f>
        <v>c</v>
      </c>
      <c r="J49" s="208" t="str">
        <f>'P04'!F48</f>
        <v>c</v>
      </c>
      <c r="K49" s="208" t="str">
        <f>'P05'!F48</f>
        <v>nt</v>
      </c>
      <c r="L49" s="208" t="str">
        <f>'P06'!F48</f>
        <v>nt</v>
      </c>
      <c r="M49" s="208" t="str">
        <f>'P07'!F48</f>
        <v>nt</v>
      </c>
      <c r="N49" s="208" t="str">
        <f>'P08'!F48</f>
        <v>nt</v>
      </c>
      <c r="O49" s="208" t="str">
        <f>'P09'!F48</f>
        <v>nt</v>
      </c>
      <c r="P49" s="214" t="str">
        <f>'P10'!F48</f>
        <v>nt</v>
      </c>
      <c r="Q49" s="215" t="str">
        <f>'P11'!F48</f>
        <v>nt</v>
      </c>
      <c r="R49" s="215" t="str">
        <f>'P12'!F48</f>
        <v>nt</v>
      </c>
      <c r="S49" s="215" t="str">
        <f>'P13'!F48</f>
        <v>nt</v>
      </c>
      <c r="T49" s="215" t="str">
        <f>'P14'!F48</f>
        <v>nt</v>
      </c>
      <c r="U49" s="215" t="str">
        <f>'P15'!F48</f>
        <v>nt</v>
      </c>
      <c r="V49" s="216" t="str">
        <f>'P16'!F48</f>
        <v>nt</v>
      </c>
      <c r="W49" s="216" t="str">
        <f>'P17'!F48</f>
        <v>nt</v>
      </c>
      <c r="X49" s="216" t="str">
        <f>'P18'!F48</f>
        <v>nt</v>
      </c>
      <c r="Y49" s="216" t="str">
        <f>'P19'!F48</f>
        <v>nt</v>
      </c>
      <c r="Z49" s="210" t="str">
        <f>'P20'!F48</f>
        <v>nt</v>
      </c>
      <c r="AA49" s="211" t="str">
        <f>'P21'!F48</f>
        <v>nt</v>
      </c>
      <c r="AB49" s="211" t="str">
        <f>'P22'!F48</f>
        <v>nt</v>
      </c>
      <c r="AC49" s="211" t="str">
        <f>'P23'!F48</f>
        <v>nt</v>
      </c>
      <c r="AD49" s="211" t="str">
        <f>'P24'!F48</f>
        <v>nt</v>
      </c>
      <c r="AE49" s="211" t="str">
        <f>'P25'!F48</f>
        <v>nt</v>
      </c>
      <c r="AF49" s="239"/>
    </row>
    <row r="50" ht="37.5" customHeight="1">
      <c r="A50" s="203" t="s">
        <v>236</v>
      </c>
      <c r="B50" s="204" t="s">
        <v>237</v>
      </c>
      <c r="C50" s="230" t="s">
        <v>9</v>
      </c>
      <c r="D50" s="206" t="s">
        <v>238</v>
      </c>
      <c r="E50" s="240" t="s">
        <v>142</v>
      </c>
      <c r="F50" s="206" t="s">
        <v>239</v>
      </c>
      <c r="G50" s="208" t="str">
        <f>'P01'!F49</f>
        <v>na</v>
      </c>
      <c r="H50" s="235" t="str">
        <f>'P02'!F49</f>
        <v>c</v>
      </c>
      <c r="I50" s="235" t="str">
        <f>'P03'!F49</f>
        <v>na</v>
      </c>
      <c r="J50" s="235" t="str">
        <f>'P04'!F49</f>
        <v>na</v>
      </c>
      <c r="K50" s="235" t="str">
        <f>'P05'!F49</f>
        <v>nt</v>
      </c>
      <c r="L50" s="235" t="str">
        <f>'P06'!F49</f>
        <v>nt</v>
      </c>
      <c r="M50" s="235" t="str">
        <f>'P07'!F49</f>
        <v>nt</v>
      </c>
      <c r="N50" s="235" t="str">
        <f>'P08'!F49</f>
        <v>nt</v>
      </c>
      <c r="O50" s="235" t="str">
        <f>'P09'!F49</f>
        <v>nt</v>
      </c>
      <c r="P50" s="236" t="str">
        <f>'P10'!F49</f>
        <v>nt</v>
      </c>
      <c r="Q50" s="215" t="str">
        <f>'P11'!F49</f>
        <v>nt</v>
      </c>
      <c r="R50" s="215" t="str">
        <f>'P12'!F49</f>
        <v>nt</v>
      </c>
      <c r="S50" s="215" t="str">
        <f>'P13'!F49</f>
        <v>nt</v>
      </c>
      <c r="T50" s="215" t="str">
        <f>'P14'!F49</f>
        <v>nt</v>
      </c>
      <c r="U50" s="215" t="str">
        <f>'P15'!F49</f>
        <v>nt</v>
      </c>
      <c r="V50" s="215" t="str">
        <f>'P16'!F49</f>
        <v>nt</v>
      </c>
      <c r="W50" s="215" t="str">
        <f>'P17'!F49</f>
        <v>nt</v>
      </c>
      <c r="X50" s="215" t="str">
        <f>'P18'!F49</f>
        <v>nt</v>
      </c>
      <c r="Y50" s="215" t="str">
        <f>'P19'!F49</f>
        <v>nt</v>
      </c>
      <c r="Z50" s="226" t="str">
        <f>'P20'!F49</f>
        <v>nt</v>
      </c>
      <c r="AA50" s="211" t="str">
        <f>'P21'!F49</f>
        <v>nt</v>
      </c>
      <c r="AB50" s="211" t="str">
        <f>'P22'!F49</f>
        <v>nt</v>
      </c>
      <c r="AC50" s="211" t="str">
        <f>'P23'!F49</f>
        <v>nt</v>
      </c>
      <c r="AD50" s="211" t="str">
        <f>'P24'!F49</f>
        <v>nt</v>
      </c>
      <c r="AE50" s="211" t="str">
        <f>'P25'!F49</f>
        <v>nt</v>
      </c>
      <c r="AF50" s="241"/>
    </row>
    <row r="51" ht="37.5" customHeight="1">
      <c r="A51" s="213"/>
      <c r="B51" s="204" t="s">
        <v>240</v>
      </c>
      <c r="C51" s="227" t="s">
        <v>9</v>
      </c>
      <c r="D51" s="206" t="s">
        <v>145</v>
      </c>
      <c r="E51" s="238"/>
      <c r="F51" s="206" t="s">
        <v>241</v>
      </c>
      <c r="G51" s="208" t="str">
        <f>'P01'!F50</f>
        <v>na</v>
      </c>
      <c r="H51" s="209" t="str">
        <f>'P02'!F50</f>
        <v>c</v>
      </c>
      <c r="I51" s="209" t="str">
        <f>'P03'!F50</f>
        <v>na</v>
      </c>
      <c r="J51" s="209" t="str">
        <f>'P04'!F50</f>
        <v>na</v>
      </c>
      <c r="K51" s="209" t="str">
        <f>'P05'!F50</f>
        <v>nt</v>
      </c>
      <c r="L51" s="209" t="str">
        <f>'P06'!F50</f>
        <v>nt</v>
      </c>
      <c r="M51" s="209" t="str">
        <f>'P07'!F50</f>
        <v>nt</v>
      </c>
      <c r="N51" s="209" t="str">
        <f>'P08'!F50</f>
        <v>nt</v>
      </c>
      <c r="O51" s="209" t="str">
        <f>'P09'!F50</f>
        <v>nt</v>
      </c>
      <c r="P51" s="209" t="str">
        <f>'P10'!F50</f>
        <v>nt</v>
      </c>
      <c r="Q51" s="209" t="str">
        <f>'P11'!F50</f>
        <v>nt</v>
      </c>
      <c r="R51" s="209" t="str">
        <f>'P12'!F50</f>
        <v>nt</v>
      </c>
      <c r="S51" s="209" t="str">
        <f>'P13'!F50</f>
        <v>nt</v>
      </c>
      <c r="T51" s="209" t="str">
        <f>'P14'!F50</f>
        <v>nt</v>
      </c>
      <c r="U51" s="209" t="str">
        <f>'P15'!F50</f>
        <v>nt</v>
      </c>
      <c r="V51" s="209" t="str">
        <f>'P16'!F50</f>
        <v>nt</v>
      </c>
      <c r="W51" s="209" t="str">
        <f>'P17'!F50</f>
        <v>nt</v>
      </c>
      <c r="X51" s="209" t="str">
        <f>'P18'!F50</f>
        <v>nt</v>
      </c>
      <c r="Y51" s="209" t="str">
        <f>'P19'!F50</f>
        <v>nt</v>
      </c>
      <c r="Z51" s="210" t="str">
        <f>'P20'!F50</f>
        <v>nt</v>
      </c>
      <c r="AA51" s="211" t="str">
        <f>'P21'!F50</f>
        <v>nt</v>
      </c>
      <c r="AB51" s="211" t="str">
        <f>'P22'!F50</f>
        <v>nt</v>
      </c>
      <c r="AC51" s="211" t="str">
        <f>'P23'!F50</f>
        <v>nt</v>
      </c>
      <c r="AD51" s="211" t="str">
        <f>'P24'!F50</f>
        <v>nt</v>
      </c>
      <c r="AE51" s="211" t="str">
        <f>'P25'!F50</f>
        <v>nt</v>
      </c>
      <c r="AF51" s="242"/>
    </row>
    <row r="52" ht="37.5" customHeight="1">
      <c r="A52" s="213"/>
      <c r="B52" s="204" t="s">
        <v>242</v>
      </c>
      <c r="C52" s="205" t="s">
        <v>9</v>
      </c>
      <c r="D52" s="206" t="s">
        <v>243</v>
      </c>
      <c r="E52" s="207" t="s">
        <v>142</v>
      </c>
      <c r="F52" s="206" t="s">
        <v>244</v>
      </c>
      <c r="G52" s="208" t="str">
        <f>'P01'!F51</f>
        <v>na</v>
      </c>
      <c r="H52" s="208" t="str">
        <f>'P02'!F51</f>
        <v>c</v>
      </c>
      <c r="I52" s="208" t="str">
        <f>'P03'!F51</f>
        <v>na</v>
      </c>
      <c r="J52" s="208" t="str">
        <f>'P04'!F51</f>
        <v>na</v>
      </c>
      <c r="K52" s="208" t="str">
        <f>'P05'!F51</f>
        <v>nt</v>
      </c>
      <c r="L52" s="208" t="str">
        <f>'P06'!F51</f>
        <v>nt</v>
      </c>
      <c r="M52" s="208" t="str">
        <f>'P07'!F51</f>
        <v>nt</v>
      </c>
      <c r="N52" s="208" t="str">
        <f>'P08'!F51</f>
        <v>nt</v>
      </c>
      <c r="O52" s="208" t="str">
        <f>'P09'!F51</f>
        <v>nt</v>
      </c>
      <c r="P52" s="214" t="str">
        <f>'P10'!F51</f>
        <v>nt</v>
      </c>
      <c r="Q52" s="215" t="str">
        <f>'P11'!F51</f>
        <v>nt</v>
      </c>
      <c r="R52" s="215" t="str">
        <f>'P12'!F51</f>
        <v>nt</v>
      </c>
      <c r="S52" s="215" t="str">
        <f>'P13'!F51</f>
        <v>nt</v>
      </c>
      <c r="T52" s="215" t="str">
        <f>'P14'!F51</f>
        <v>nt</v>
      </c>
      <c r="U52" s="215" t="str">
        <f>'P15'!F51</f>
        <v>nt</v>
      </c>
      <c r="V52" s="216" t="str">
        <f>'P16'!F51</f>
        <v>nt</v>
      </c>
      <c r="W52" s="216" t="str">
        <f>'P17'!F51</f>
        <v>nt</v>
      </c>
      <c r="X52" s="216" t="str">
        <f>'P18'!F51</f>
        <v>nt</v>
      </c>
      <c r="Y52" s="216" t="str">
        <f>'P19'!F51</f>
        <v>nt</v>
      </c>
      <c r="Z52" s="210" t="str">
        <f>'P20'!F51</f>
        <v>nt</v>
      </c>
      <c r="AA52" s="211" t="str">
        <f>'P21'!F51</f>
        <v>nt</v>
      </c>
      <c r="AB52" s="211" t="str">
        <f>'P22'!F51</f>
        <v>nt</v>
      </c>
      <c r="AC52" s="211" t="str">
        <f>'P23'!F51</f>
        <v>nt</v>
      </c>
      <c r="AD52" s="211" t="str">
        <f>'P24'!F51</f>
        <v>nt</v>
      </c>
      <c r="AE52" s="211" t="str">
        <f>'P25'!F51</f>
        <v>nt</v>
      </c>
      <c r="AF52" s="212"/>
    </row>
    <row r="53" ht="37.5" customHeight="1">
      <c r="A53" s="213"/>
      <c r="B53" s="204" t="s">
        <v>245</v>
      </c>
      <c r="C53" s="205" t="s">
        <v>9</v>
      </c>
      <c r="D53" s="206" t="s">
        <v>246</v>
      </c>
      <c r="E53" s="207"/>
      <c r="F53" s="206" t="s">
        <v>247</v>
      </c>
      <c r="G53" s="208" t="str">
        <f>'P01'!F52</f>
        <v>na</v>
      </c>
      <c r="H53" s="208" t="str">
        <f>'P02'!F52</f>
        <v>c</v>
      </c>
      <c r="I53" s="208" t="str">
        <f>'P03'!F52</f>
        <v>na</v>
      </c>
      <c r="J53" s="208" t="str">
        <f>'P04'!F52</f>
        <v>na</v>
      </c>
      <c r="K53" s="208" t="str">
        <f>'P05'!F52</f>
        <v>nt</v>
      </c>
      <c r="L53" s="208" t="str">
        <f>'P06'!F52</f>
        <v>nt</v>
      </c>
      <c r="M53" s="208" t="str">
        <f>'P07'!F52</f>
        <v>nt</v>
      </c>
      <c r="N53" s="208" t="str">
        <f>'P08'!F52</f>
        <v>nt</v>
      </c>
      <c r="O53" s="208" t="str">
        <f>'P09'!F52</f>
        <v>nt</v>
      </c>
      <c r="P53" s="214" t="str">
        <f>'P10'!F52</f>
        <v>nt</v>
      </c>
      <c r="Q53" s="215" t="str">
        <f>'P11'!F52</f>
        <v>nt</v>
      </c>
      <c r="R53" s="215" t="str">
        <f>'P12'!F52</f>
        <v>nt</v>
      </c>
      <c r="S53" s="215" t="str">
        <f>'P13'!F52</f>
        <v>nt</v>
      </c>
      <c r="T53" s="215" t="str">
        <f>'P14'!F52</f>
        <v>nt</v>
      </c>
      <c r="U53" s="215" t="str">
        <f>'P15'!F52</f>
        <v>nt</v>
      </c>
      <c r="V53" s="216" t="str">
        <f>'P16'!F52</f>
        <v>nt</v>
      </c>
      <c r="W53" s="216" t="str">
        <f>'P17'!F52</f>
        <v>nt</v>
      </c>
      <c r="X53" s="216" t="str">
        <f>'P18'!F52</f>
        <v>nt</v>
      </c>
      <c r="Y53" s="216" t="str">
        <f>'P19'!F52</f>
        <v>nt</v>
      </c>
      <c r="Z53" s="210" t="str">
        <f>'P20'!F52</f>
        <v>nt</v>
      </c>
      <c r="AA53" s="211" t="str">
        <f>'P21'!F52</f>
        <v>nt</v>
      </c>
      <c r="AB53" s="211" t="str">
        <f>'P22'!F52</f>
        <v>nt</v>
      </c>
      <c r="AC53" s="211" t="str">
        <f>'P23'!F52</f>
        <v>nt</v>
      </c>
      <c r="AD53" s="211" t="str">
        <f>'P24'!F52</f>
        <v>nt</v>
      </c>
      <c r="AE53" s="211" t="str">
        <f>'P25'!F52</f>
        <v>nt</v>
      </c>
      <c r="AF53" s="212"/>
    </row>
    <row r="54" ht="37.5" customHeight="1">
      <c r="A54" s="219"/>
      <c r="B54" s="204" t="s">
        <v>248</v>
      </c>
      <c r="C54" s="205" t="s">
        <v>16</v>
      </c>
      <c r="D54" s="217" t="s">
        <v>249</v>
      </c>
      <c r="E54" s="207"/>
      <c r="F54" s="206" t="s">
        <v>250</v>
      </c>
      <c r="G54" s="208" t="str">
        <f>'P01'!F53</f>
        <v>na</v>
      </c>
      <c r="H54" s="208" t="str">
        <f>'P02'!F53</f>
        <v>na</v>
      </c>
      <c r="I54" s="208" t="str">
        <f>'P03'!F53</f>
        <v>na</v>
      </c>
      <c r="J54" s="208" t="str">
        <f>'P04'!F53</f>
        <v>na</v>
      </c>
      <c r="K54" s="208" t="str">
        <f>'P05'!F53</f>
        <v>nt</v>
      </c>
      <c r="L54" s="208" t="str">
        <f>'P06'!F53</f>
        <v>nt</v>
      </c>
      <c r="M54" s="208" t="str">
        <f>'P07'!F53</f>
        <v>nt</v>
      </c>
      <c r="N54" s="208" t="str">
        <f>'P08'!F53</f>
        <v>nt</v>
      </c>
      <c r="O54" s="208" t="str">
        <f>'P09'!F53</f>
        <v>nt</v>
      </c>
      <c r="P54" s="214" t="str">
        <f>'P10'!F53</f>
        <v>nt</v>
      </c>
      <c r="Q54" s="215" t="str">
        <f>'P11'!F53</f>
        <v>nt</v>
      </c>
      <c r="R54" s="215" t="str">
        <f>'P12'!F53</f>
        <v>nt</v>
      </c>
      <c r="S54" s="215" t="str">
        <f>'P13'!F53</f>
        <v>nt</v>
      </c>
      <c r="T54" s="215" t="str">
        <f>'P14'!F53</f>
        <v>nt</v>
      </c>
      <c r="U54" s="215" t="str">
        <f>'P15'!F53</f>
        <v>nt</v>
      </c>
      <c r="V54" s="216" t="str">
        <f>'P16'!F53</f>
        <v>nt</v>
      </c>
      <c r="W54" s="216" t="str">
        <f>'P17'!F53</f>
        <v>nt</v>
      </c>
      <c r="X54" s="216" t="str">
        <f>'P18'!F53</f>
        <v>nt</v>
      </c>
      <c r="Y54" s="216" t="str">
        <f>'P19'!F53</f>
        <v>nt</v>
      </c>
      <c r="Z54" s="210" t="str">
        <f>'P20'!F53</f>
        <v>nt</v>
      </c>
      <c r="AA54" s="211" t="str">
        <f>'P21'!F53</f>
        <v>nt</v>
      </c>
      <c r="AB54" s="211" t="str">
        <f>'P22'!F53</f>
        <v>nt</v>
      </c>
      <c r="AC54" s="211" t="str">
        <f>'P23'!F53</f>
        <v>nt</v>
      </c>
      <c r="AD54" s="211" t="str">
        <f>'P24'!F53</f>
        <v>nt</v>
      </c>
      <c r="AE54" s="211" t="str">
        <f>'P25'!F53</f>
        <v>nt</v>
      </c>
      <c r="AF54" s="212"/>
    </row>
    <row r="55" ht="37.5" customHeight="1">
      <c r="A55" s="203" t="s">
        <v>251</v>
      </c>
      <c r="B55" s="204" t="s">
        <v>252</v>
      </c>
      <c r="C55" s="205" t="s">
        <v>9</v>
      </c>
      <c r="D55" s="217" t="s">
        <v>253</v>
      </c>
      <c r="E55" s="207"/>
      <c r="F55" s="206" t="s">
        <v>254</v>
      </c>
      <c r="G55" s="208" t="str">
        <f>'P01'!F54</f>
        <v>c</v>
      </c>
      <c r="H55" s="208" t="str">
        <f>'P02'!F54</f>
        <v>c</v>
      </c>
      <c r="I55" s="208" t="str">
        <f>'P03'!F54</f>
        <v>c</v>
      </c>
      <c r="J55" s="208" t="str">
        <f>'P04'!F54</f>
        <v>c</v>
      </c>
      <c r="K55" s="208" t="str">
        <f>'P05'!F54</f>
        <v>nt</v>
      </c>
      <c r="L55" s="208" t="str">
        <f>'P06'!F54</f>
        <v>nt</v>
      </c>
      <c r="M55" s="208" t="str">
        <f>'P07'!F54</f>
        <v>nt</v>
      </c>
      <c r="N55" s="208" t="str">
        <f>'P08'!F54</f>
        <v>nt</v>
      </c>
      <c r="O55" s="208" t="str">
        <f>'P09'!F54</f>
        <v>nt</v>
      </c>
      <c r="P55" s="214" t="str">
        <f>'P10'!F54</f>
        <v>nt</v>
      </c>
      <c r="Q55" s="215" t="str">
        <f>'P11'!F54</f>
        <v>nt</v>
      </c>
      <c r="R55" s="215" t="str">
        <f>'P12'!F54</f>
        <v>nt</v>
      </c>
      <c r="S55" s="215" t="str">
        <f>'P13'!F54</f>
        <v>nt</v>
      </c>
      <c r="T55" s="215" t="str">
        <f>'P14'!F54</f>
        <v>nt</v>
      </c>
      <c r="U55" s="215" t="str">
        <f>'P15'!F54</f>
        <v>nt</v>
      </c>
      <c r="V55" s="216" t="str">
        <f>'P16'!F54</f>
        <v>nt</v>
      </c>
      <c r="W55" s="216" t="str">
        <f>'P17'!F54</f>
        <v>nt</v>
      </c>
      <c r="X55" s="216" t="str">
        <f>'P18'!F54</f>
        <v>nt</v>
      </c>
      <c r="Y55" s="216" t="str">
        <f>'P19'!F54</f>
        <v>nt</v>
      </c>
      <c r="Z55" s="210" t="str">
        <f>'P20'!F54</f>
        <v>nt</v>
      </c>
      <c r="AA55" s="211" t="str">
        <f>'P21'!F54</f>
        <v>nt</v>
      </c>
      <c r="AB55" s="211" t="str">
        <f>'P22'!F54</f>
        <v>nt</v>
      </c>
      <c r="AC55" s="211" t="str">
        <f>'P23'!F54</f>
        <v>nt</v>
      </c>
      <c r="AD55" s="211" t="str">
        <f>'P24'!F54</f>
        <v>nt</v>
      </c>
      <c r="AE55" s="211" t="str">
        <f>'P25'!F54</f>
        <v>nt</v>
      </c>
      <c r="AF55" s="212"/>
    </row>
    <row r="56" ht="37.5" customHeight="1">
      <c r="A56" s="213"/>
      <c r="B56" s="204" t="s">
        <v>255</v>
      </c>
      <c r="C56" s="205" t="s">
        <v>9</v>
      </c>
      <c r="D56" s="206" t="s">
        <v>256</v>
      </c>
      <c r="E56" s="207"/>
      <c r="F56" s="206" t="s">
        <v>257</v>
      </c>
      <c r="G56" s="208" t="str">
        <f>'P01'!F55</f>
        <v>c</v>
      </c>
      <c r="H56" s="208" t="str">
        <f>'P02'!F55</f>
        <v>c</v>
      </c>
      <c r="I56" s="208" t="str">
        <f>'P03'!F55</f>
        <v>c</v>
      </c>
      <c r="J56" s="208" t="str">
        <f>'P04'!F55</f>
        <v>na</v>
      </c>
      <c r="K56" s="208" t="str">
        <f>'P05'!F55</f>
        <v>nt</v>
      </c>
      <c r="L56" s="208" t="str">
        <f>'P06'!F55</f>
        <v>nt</v>
      </c>
      <c r="M56" s="208" t="str">
        <f>'P07'!F55</f>
        <v>nt</v>
      </c>
      <c r="N56" s="208" t="str">
        <f>'P08'!F55</f>
        <v>nt</v>
      </c>
      <c r="O56" s="208" t="str">
        <f>'P09'!F55</f>
        <v>nt</v>
      </c>
      <c r="P56" s="214" t="str">
        <f>'P10'!F55</f>
        <v>nt</v>
      </c>
      <c r="Q56" s="215" t="str">
        <f>'P11'!F55</f>
        <v>nt</v>
      </c>
      <c r="R56" s="215" t="str">
        <f>'P12'!F55</f>
        <v>nt</v>
      </c>
      <c r="S56" s="215" t="str">
        <f>'P13'!F55</f>
        <v>nt</v>
      </c>
      <c r="T56" s="215" t="str">
        <f>'P14'!F55</f>
        <v>nt</v>
      </c>
      <c r="U56" s="215" t="str">
        <f>'P15'!F55</f>
        <v>nt</v>
      </c>
      <c r="V56" s="216" t="str">
        <f>'P16'!F55</f>
        <v>nt</v>
      </c>
      <c r="W56" s="216" t="str">
        <f>'P17'!F55</f>
        <v>nt</v>
      </c>
      <c r="X56" s="216" t="str">
        <f>'P18'!F55</f>
        <v>nt</v>
      </c>
      <c r="Y56" s="216" t="str">
        <f>'P19'!F55</f>
        <v>nt</v>
      </c>
      <c r="Z56" s="210" t="str">
        <f>'P20'!F55</f>
        <v>nt</v>
      </c>
      <c r="AA56" s="211" t="str">
        <f>'P21'!F55</f>
        <v>nt</v>
      </c>
      <c r="AB56" s="211" t="str">
        <f>'P22'!F55</f>
        <v>nt</v>
      </c>
      <c r="AC56" s="211" t="str">
        <f>'P23'!F55</f>
        <v>nt</v>
      </c>
      <c r="AD56" s="211" t="str">
        <f>'P24'!F55</f>
        <v>nt</v>
      </c>
      <c r="AE56" s="211" t="str">
        <f>'P25'!F55</f>
        <v>nt</v>
      </c>
      <c r="AF56" s="243"/>
    </row>
    <row r="57" ht="37.5" customHeight="1">
      <c r="A57" s="213"/>
      <c r="B57" s="204" t="s">
        <v>258</v>
      </c>
      <c r="C57" s="205" t="s">
        <v>9</v>
      </c>
      <c r="D57" s="217" t="s">
        <v>259</v>
      </c>
      <c r="E57" s="207" t="s">
        <v>142</v>
      </c>
      <c r="F57" s="206" t="s">
        <v>260</v>
      </c>
      <c r="G57" s="208" t="str">
        <f>'P01'!F56</f>
        <v>c</v>
      </c>
      <c r="H57" s="208" t="str">
        <f>'P02'!F56</f>
        <v>c</v>
      </c>
      <c r="I57" s="208" t="str">
        <f>'P03'!F56</f>
        <v>c</v>
      </c>
      <c r="J57" s="208" t="str">
        <f>'P04'!F56</f>
        <v>c</v>
      </c>
      <c r="K57" s="208" t="str">
        <f>'P05'!F56</f>
        <v>nt</v>
      </c>
      <c r="L57" s="208" t="str">
        <f>'P06'!F56</f>
        <v>nt</v>
      </c>
      <c r="M57" s="208" t="str">
        <f>'P07'!F56</f>
        <v>nt</v>
      </c>
      <c r="N57" s="208" t="str">
        <f>'P08'!F56</f>
        <v>nt</v>
      </c>
      <c r="O57" s="208" t="str">
        <f>'P09'!F56</f>
        <v>nt</v>
      </c>
      <c r="P57" s="214" t="str">
        <f>'P10'!F56</f>
        <v>nt</v>
      </c>
      <c r="Q57" s="215" t="str">
        <f>'P11'!F56</f>
        <v>nt</v>
      </c>
      <c r="R57" s="215" t="str">
        <f>'P12'!F56</f>
        <v>nt</v>
      </c>
      <c r="S57" s="215" t="str">
        <f>'P13'!F56</f>
        <v>nt</v>
      </c>
      <c r="T57" s="215" t="str">
        <f>'P14'!F56</f>
        <v>nt</v>
      </c>
      <c r="U57" s="215" t="str">
        <f>'P15'!F56</f>
        <v>nt</v>
      </c>
      <c r="V57" s="216" t="str">
        <f>'P16'!F56</f>
        <v>nt</v>
      </c>
      <c r="W57" s="216" t="str">
        <f>'P17'!F56</f>
        <v>nt</v>
      </c>
      <c r="X57" s="216" t="str">
        <f>'P18'!F56</f>
        <v>nt</v>
      </c>
      <c r="Y57" s="216" t="str">
        <f>'P19'!F56</f>
        <v>nt</v>
      </c>
      <c r="Z57" s="210" t="str">
        <f>'P20'!F56</f>
        <v>nt</v>
      </c>
      <c r="AA57" s="211" t="str">
        <f>'P21'!F56</f>
        <v>nt</v>
      </c>
      <c r="AB57" s="211" t="str">
        <f>'P22'!F56</f>
        <v>nt</v>
      </c>
      <c r="AC57" s="211" t="str">
        <f>'P23'!F56</f>
        <v>nt</v>
      </c>
      <c r="AD57" s="211" t="str">
        <f>'P24'!F56</f>
        <v>nt</v>
      </c>
      <c r="AE57" s="211" t="str">
        <f>'P25'!F56</f>
        <v>nt</v>
      </c>
      <c r="AF57" s="212"/>
    </row>
    <row r="58" ht="37.5" customHeight="1">
      <c r="A58" s="213"/>
      <c r="B58" s="204" t="s">
        <v>261</v>
      </c>
      <c r="C58" s="230" t="s">
        <v>9</v>
      </c>
      <c r="D58" s="217" t="s">
        <v>259</v>
      </c>
      <c r="E58" s="240" t="s">
        <v>142</v>
      </c>
      <c r="F58" s="206" t="s">
        <v>262</v>
      </c>
      <c r="G58" s="208" t="str">
        <f>'P01'!F57</f>
        <v>c</v>
      </c>
      <c r="H58" s="235" t="str">
        <f>'P02'!F57</f>
        <v>c</v>
      </c>
      <c r="I58" s="235" t="str">
        <f>'P03'!F57</f>
        <v>c</v>
      </c>
      <c r="J58" s="235" t="str">
        <f>'P04'!F57</f>
        <v>c</v>
      </c>
      <c r="K58" s="235" t="str">
        <f>'P05'!F57</f>
        <v>nt</v>
      </c>
      <c r="L58" s="235" t="str">
        <f>'P06'!F57</f>
        <v>nt</v>
      </c>
      <c r="M58" s="235" t="str">
        <f>'P07'!F57</f>
        <v>nt</v>
      </c>
      <c r="N58" s="235" t="str">
        <f>'P08'!F57</f>
        <v>nt</v>
      </c>
      <c r="O58" s="235" t="str">
        <f>'P09'!F57</f>
        <v>nt</v>
      </c>
      <c r="P58" s="236" t="str">
        <f>'P10'!F57</f>
        <v>nt</v>
      </c>
      <c r="Q58" s="215" t="str">
        <f>'P11'!F57</f>
        <v>nt</v>
      </c>
      <c r="R58" s="215" t="str">
        <f>'P12'!F57</f>
        <v>nt</v>
      </c>
      <c r="S58" s="215" t="str">
        <f>'P13'!F57</f>
        <v>nt</v>
      </c>
      <c r="T58" s="215" t="str">
        <f>'P14'!F57</f>
        <v>nt</v>
      </c>
      <c r="U58" s="215" t="str">
        <f>'P15'!F57</f>
        <v>nt</v>
      </c>
      <c r="V58" s="215" t="str">
        <f>'P16'!F57</f>
        <v>nt</v>
      </c>
      <c r="W58" s="215" t="str">
        <f>'P17'!F57</f>
        <v>nt</v>
      </c>
      <c r="X58" s="215" t="str">
        <f>'P18'!F57</f>
        <v>nt</v>
      </c>
      <c r="Y58" s="215" t="str">
        <f>'P19'!F57</f>
        <v>nt</v>
      </c>
      <c r="Z58" s="226" t="str">
        <f>'P20'!F57</f>
        <v>nt</v>
      </c>
      <c r="AA58" s="211" t="str">
        <f>'P21'!F57</f>
        <v>nt</v>
      </c>
      <c r="AB58" s="211" t="str">
        <f>'P22'!F57</f>
        <v>nt</v>
      </c>
      <c r="AC58" s="211" t="str">
        <f>'P23'!F57</f>
        <v>nt</v>
      </c>
      <c r="AD58" s="211" t="str">
        <f>'P24'!F57</f>
        <v>nt</v>
      </c>
      <c r="AE58" s="211" t="str">
        <f>'P25'!F57</f>
        <v>nt</v>
      </c>
      <c r="AF58" s="244"/>
    </row>
    <row r="59" ht="37.5" customHeight="1">
      <c r="A59" s="213"/>
      <c r="B59" s="204" t="s">
        <v>263</v>
      </c>
      <c r="C59" s="227" t="s">
        <v>9</v>
      </c>
      <c r="D59" s="217" t="s">
        <v>264</v>
      </c>
      <c r="E59" s="238" t="s">
        <v>142</v>
      </c>
      <c r="F59" s="206" t="s">
        <v>265</v>
      </c>
      <c r="G59" s="208" t="str">
        <f>'P01'!F58</f>
        <v>c</v>
      </c>
      <c r="H59" s="209" t="str">
        <f>'P02'!F58</f>
        <v>c</v>
      </c>
      <c r="I59" s="209" t="str">
        <f>'P03'!F58</f>
        <v>c</v>
      </c>
      <c r="J59" s="209" t="str">
        <f>'P04'!F58</f>
        <v>c</v>
      </c>
      <c r="K59" s="209" t="str">
        <f>'P05'!F58</f>
        <v>nt</v>
      </c>
      <c r="L59" s="209" t="str">
        <f>'P06'!F58</f>
        <v>nt</v>
      </c>
      <c r="M59" s="209" t="str">
        <f>'P07'!F58</f>
        <v>nt</v>
      </c>
      <c r="N59" s="209" t="str">
        <f>'P08'!F58</f>
        <v>nt</v>
      </c>
      <c r="O59" s="209" t="str">
        <f>'P09'!F58</f>
        <v>nt</v>
      </c>
      <c r="P59" s="209" t="str">
        <f>'P10'!F58</f>
        <v>nt</v>
      </c>
      <c r="Q59" s="209" t="str">
        <f>'P11'!F58</f>
        <v>nt</v>
      </c>
      <c r="R59" s="209" t="str">
        <f>'P12'!F58</f>
        <v>nt</v>
      </c>
      <c r="S59" s="209" t="str">
        <f>'P13'!F58</f>
        <v>nt</v>
      </c>
      <c r="T59" s="209" t="str">
        <f>'P14'!F58</f>
        <v>nt</v>
      </c>
      <c r="U59" s="209" t="str">
        <f>'P15'!F58</f>
        <v>nt</v>
      </c>
      <c r="V59" s="209" t="str">
        <f>'P16'!F58</f>
        <v>nt</v>
      </c>
      <c r="W59" s="209" t="str">
        <f>'P17'!F58</f>
        <v>nt</v>
      </c>
      <c r="X59" s="209" t="str">
        <f>'P18'!F58</f>
        <v>nt</v>
      </c>
      <c r="Y59" s="209" t="str">
        <f>'P19'!F58</f>
        <v>nt</v>
      </c>
      <c r="Z59" s="210" t="str">
        <f>'P20'!F58</f>
        <v>nt</v>
      </c>
      <c r="AA59" s="211" t="str">
        <f>'P21'!F58</f>
        <v>nt</v>
      </c>
      <c r="AB59" s="211" t="str">
        <f>'P22'!F58</f>
        <v>nt</v>
      </c>
      <c r="AC59" s="211" t="str">
        <f>'P23'!F58</f>
        <v>nt</v>
      </c>
      <c r="AD59" s="211" t="str">
        <f>'P24'!F58</f>
        <v>nt</v>
      </c>
      <c r="AE59" s="211" t="str">
        <f>'P25'!F58</f>
        <v>nt</v>
      </c>
      <c r="AF59" s="229"/>
    </row>
    <row r="60" ht="37.5" customHeight="1">
      <c r="A60" s="213"/>
      <c r="B60" s="204" t="s">
        <v>266</v>
      </c>
      <c r="C60" s="205" t="s">
        <v>9</v>
      </c>
      <c r="D60" s="217" t="s">
        <v>264</v>
      </c>
      <c r="E60" s="207"/>
      <c r="F60" s="206" t="s">
        <v>267</v>
      </c>
      <c r="G60" s="208" t="str">
        <f>'P01'!F59</f>
        <v>c</v>
      </c>
      <c r="H60" s="208" t="str">
        <f>'P02'!F59</f>
        <v>c</v>
      </c>
      <c r="I60" s="208" t="str">
        <f>'P03'!F59</f>
        <v>c</v>
      </c>
      <c r="J60" s="208" t="str">
        <f>'P04'!F59</f>
        <v>c</v>
      </c>
      <c r="K60" s="208" t="str">
        <f>'P05'!F59</f>
        <v>nt</v>
      </c>
      <c r="L60" s="208" t="str">
        <f>'P06'!F59</f>
        <v>nt</v>
      </c>
      <c r="M60" s="208" t="str">
        <f>'P07'!F59</f>
        <v>nt</v>
      </c>
      <c r="N60" s="208" t="str">
        <f>'P08'!F59</f>
        <v>nt</v>
      </c>
      <c r="O60" s="208" t="str">
        <f>'P09'!F59</f>
        <v>nt</v>
      </c>
      <c r="P60" s="214" t="str">
        <f>'P10'!F59</f>
        <v>nt</v>
      </c>
      <c r="Q60" s="215" t="str">
        <f>'P11'!F59</f>
        <v>nt</v>
      </c>
      <c r="R60" s="215" t="str">
        <f>'P12'!F59</f>
        <v>nt</v>
      </c>
      <c r="S60" s="215" t="str">
        <f>'P13'!F59</f>
        <v>nt</v>
      </c>
      <c r="T60" s="215" t="str">
        <f>'P14'!F59</f>
        <v>nt</v>
      </c>
      <c r="U60" s="215" t="str">
        <f>'P15'!F59</f>
        <v>nt</v>
      </c>
      <c r="V60" s="216" t="str">
        <f>'P16'!F59</f>
        <v>nt</v>
      </c>
      <c r="W60" s="216" t="str">
        <f>'P17'!F59</f>
        <v>nt</v>
      </c>
      <c r="X60" s="216" t="str">
        <f>'P18'!F59</f>
        <v>nt</v>
      </c>
      <c r="Y60" s="216" t="str">
        <f>'P19'!F59</f>
        <v>nt</v>
      </c>
      <c r="Z60" s="210" t="str">
        <f>'P20'!F59</f>
        <v>nt</v>
      </c>
      <c r="AA60" s="211" t="str">
        <f>'P21'!F59</f>
        <v>nt</v>
      </c>
      <c r="AB60" s="211" t="str">
        <f>'P22'!F59</f>
        <v>nt</v>
      </c>
      <c r="AC60" s="211" t="str">
        <f>'P23'!F59</f>
        <v>nt</v>
      </c>
      <c r="AD60" s="211" t="str">
        <f>'P24'!F59</f>
        <v>nt</v>
      </c>
      <c r="AE60" s="211" t="str">
        <f>'P25'!F59</f>
        <v>nt</v>
      </c>
      <c r="AF60" s="239"/>
    </row>
    <row r="61" ht="37.5" customHeight="1">
      <c r="A61" s="213"/>
      <c r="B61" s="204" t="s">
        <v>268</v>
      </c>
      <c r="C61" s="205" t="s">
        <v>16</v>
      </c>
      <c r="D61" s="217" t="s">
        <v>269</v>
      </c>
      <c r="E61" s="207"/>
      <c r="F61" s="206" t="s">
        <v>270</v>
      </c>
      <c r="G61" s="208" t="str">
        <f>'P01'!F60</f>
        <v>na</v>
      </c>
      <c r="H61" s="208" t="str">
        <f>'P02'!F60</f>
        <v>na</v>
      </c>
      <c r="I61" s="208" t="str">
        <f>'P03'!F60</f>
        <v>na</v>
      </c>
      <c r="J61" s="208" t="str">
        <f>'P04'!F60</f>
        <v>na</v>
      </c>
      <c r="K61" s="208" t="str">
        <f>'P05'!F60</f>
        <v>nt</v>
      </c>
      <c r="L61" s="208" t="str">
        <f>'P06'!F60</f>
        <v>nt</v>
      </c>
      <c r="M61" s="208" t="str">
        <f>'P07'!F60</f>
        <v>nt</v>
      </c>
      <c r="N61" s="208" t="str">
        <f>'P08'!F60</f>
        <v>nt</v>
      </c>
      <c r="O61" s="208" t="str">
        <f>'P09'!F60</f>
        <v>nt</v>
      </c>
      <c r="P61" s="214" t="str">
        <f>'P10'!F60</f>
        <v>nt</v>
      </c>
      <c r="Q61" s="215" t="str">
        <f>'P11'!F60</f>
        <v>nt</v>
      </c>
      <c r="R61" s="215" t="str">
        <f>'P12'!F60</f>
        <v>nt</v>
      </c>
      <c r="S61" s="215" t="str">
        <f>'P13'!F60</f>
        <v>nt</v>
      </c>
      <c r="T61" s="215" t="str">
        <f>'P14'!F60</f>
        <v>nt</v>
      </c>
      <c r="U61" s="215" t="str">
        <f>'P15'!F60</f>
        <v>nt</v>
      </c>
      <c r="V61" s="216" t="str">
        <f>'P16'!F60</f>
        <v>nt</v>
      </c>
      <c r="W61" s="216" t="str">
        <f>'P17'!F60</f>
        <v>nt</v>
      </c>
      <c r="X61" s="216" t="str">
        <f>'P18'!F60</f>
        <v>nt</v>
      </c>
      <c r="Y61" s="216" t="str">
        <f>'P19'!F60</f>
        <v>nt</v>
      </c>
      <c r="Z61" s="210" t="str">
        <f>'P20'!F60</f>
        <v>nt</v>
      </c>
      <c r="AA61" s="211" t="str">
        <f>'P21'!F60</f>
        <v>nt</v>
      </c>
      <c r="AB61" s="211" t="str">
        <f>'P22'!F60</f>
        <v>nt</v>
      </c>
      <c r="AC61" s="211" t="str">
        <f>'P23'!F60</f>
        <v>nt</v>
      </c>
      <c r="AD61" s="211" t="str">
        <f>'P24'!F60</f>
        <v>nt</v>
      </c>
      <c r="AE61" s="211" t="str">
        <f>'P25'!F60</f>
        <v>nt</v>
      </c>
      <c r="AF61" s="239"/>
    </row>
    <row r="62" ht="37.5" customHeight="1">
      <c r="A62" s="213"/>
      <c r="B62" s="204" t="s">
        <v>271</v>
      </c>
      <c r="C62" s="205" t="s">
        <v>16</v>
      </c>
      <c r="D62" s="217" t="s">
        <v>269</v>
      </c>
      <c r="E62" s="207"/>
      <c r="F62" s="206" t="s">
        <v>272</v>
      </c>
      <c r="G62" s="208" t="str">
        <f>'P01'!F61</f>
        <v>na</v>
      </c>
      <c r="H62" s="208" t="str">
        <f>'P02'!F61</f>
        <v>na</v>
      </c>
      <c r="I62" s="208" t="str">
        <f>'P03'!F61</f>
        <v>na</v>
      </c>
      <c r="J62" s="208" t="str">
        <f>'P04'!F61</f>
        <v>na</v>
      </c>
      <c r="K62" s="208" t="str">
        <f>'P05'!F61</f>
        <v>nt</v>
      </c>
      <c r="L62" s="208" t="str">
        <f>'P06'!F61</f>
        <v>nt</v>
      </c>
      <c r="M62" s="208" t="str">
        <f>'P07'!F61</f>
        <v>nt</v>
      </c>
      <c r="N62" s="208" t="str">
        <f>'P08'!F61</f>
        <v>nt</v>
      </c>
      <c r="O62" s="208" t="str">
        <f>'P09'!F61</f>
        <v>nt</v>
      </c>
      <c r="P62" s="214" t="str">
        <f>'P10'!F61</f>
        <v>nt</v>
      </c>
      <c r="Q62" s="215" t="str">
        <f>'P11'!F61</f>
        <v>nt</v>
      </c>
      <c r="R62" s="215" t="str">
        <f>'P12'!F61</f>
        <v>nt</v>
      </c>
      <c r="S62" s="215" t="str">
        <f>'P13'!F61</f>
        <v>nt</v>
      </c>
      <c r="T62" s="215" t="str">
        <f>'P14'!F61</f>
        <v>nt</v>
      </c>
      <c r="U62" s="215" t="str">
        <f>'P15'!F61</f>
        <v>nt</v>
      </c>
      <c r="V62" s="216" t="str">
        <f>'P16'!F61</f>
        <v>nt</v>
      </c>
      <c r="W62" s="216" t="str">
        <f>'P17'!F61</f>
        <v>nt</v>
      </c>
      <c r="X62" s="216" t="str">
        <f>'P18'!F61</f>
        <v>nt</v>
      </c>
      <c r="Y62" s="216" t="str">
        <f>'P19'!F61</f>
        <v>nt</v>
      </c>
      <c r="Z62" s="210" t="str">
        <f>'P20'!F61</f>
        <v>nt</v>
      </c>
      <c r="AA62" s="211" t="str">
        <f>'P21'!F61</f>
        <v>nt</v>
      </c>
      <c r="AB62" s="211" t="str">
        <f>'P22'!F61</f>
        <v>nt</v>
      </c>
      <c r="AC62" s="211" t="str">
        <f>'P23'!F61</f>
        <v>nt</v>
      </c>
      <c r="AD62" s="211" t="str">
        <f>'P24'!F61</f>
        <v>nt</v>
      </c>
      <c r="AE62" s="211" t="str">
        <f>'P25'!F61</f>
        <v>nt</v>
      </c>
      <c r="AF62" s="239"/>
    </row>
    <row r="63" ht="37.5" customHeight="1">
      <c r="A63" s="213"/>
      <c r="B63" s="204" t="s">
        <v>273</v>
      </c>
      <c r="C63" s="230" t="s">
        <v>9</v>
      </c>
      <c r="D63" s="217" t="s">
        <v>212</v>
      </c>
      <c r="E63" s="240"/>
      <c r="F63" s="206" t="s">
        <v>274</v>
      </c>
      <c r="G63" s="208" t="str">
        <f>'P01'!F62</f>
        <v>c</v>
      </c>
      <c r="H63" s="235" t="str">
        <f>'P02'!F62</f>
        <v>c</v>
      </c>
      <c r="I63" s="235" t="str">
        <f>'P03'!F62</f>
        <v>c</v>
      </c>
      <c r="J63" s="235" t="str">
        <f>'P04'!F62</f>
        <v>c</v>
      </c>
      <c r="K63" s="235" t="str">
        <f>'P05'!F62</f>
        <v>nt</v>
      </c>
      <c r="L63" s="235" t="str">
        <f>'P06'!F62</f>
        <v>nt</v>
      </c>
      <c r="M63" s="235" t="str">
        <f>'P07'!F62</f>
        <v>nt</v>
      </c>
      <c r="N63" s="235" t="str">
        <f>'P08'!F62</f>
        <v>nt</v>
      </c>
      <c r="O63" s="235" t="str">
        <f>'P09'!F62</f>
        <v>nt</v>
      </c>
      <c r="P63" s="236" t="str">
        <f>'P10'!F62</f>
        <v>nt</v>
      </c>
      <c r="Q63" s="215" t="str">
        <f>'P11'!F62</f>
        <v>nt</v>
      </c>
      <c r="R63" s="215" t="str">
        <f>'P12'!F62</f>
        <v>nt</v>
      </c>
      <c r="S63" s="215" t="str">
        <f>'P13'!F62</f>
        <v>nt</v>
      </c>
      <c r="T63" s="215" t="str">
        <f>'P14'!F62</f>
        <v>nt</v>
      </c>
      <c r="U63" s="215" t="str">
        <f>'P15'!F62</f>
        <v>nt</v>
      </c>
      <c r="V63" s="215" t="str">
        <f>'P16'!F62</f>
        <v>nt</v>
      </c>
      <c r="W63" s="215" t="str">
        <f>'P17'!F62</f>
        <v>nt</v>
      </c>
      <c r="X63" s="215" t="str">
        <f>'P18'!F62</f>
        <v>nt</v>
      </c>
      <c r="Y63" s="215" t="str">
        <f>'P19'!F62</f>
        <v>nt</v>
      </c>
      <c r="Z63" s="226" t="str">
        <f>'P20'!F62</f>
        <v>nt</v>
      </c>
      <c r="AA63" s="211" t="str">
        <f>'P21'!F62</f>
        <v>nt</v>
      </c>
      <c r="AB63" s="211" t="str">
        <f>'P22'!F62</f>
        <v>nt</v>
      </c>
      <c r="AC63" s="211" t="str">
        <f>'P23'!F62</f>
        <v>nt</v>
      </c>
      <c r="AD63" s="211" t="str">
        <f>'P24'!F62</f>
        <v>nt</v>
      </c>
      <c r="AE63" s="211" t="str">
        <f>'P25'!F62</f>
        <v>nt</v>
      </c>
      <c r="AF63" s="241"/>
    </row>
    <row r="64" ht="37.5" customHeight="1">
      <c r="A64" s="219"/>
      <c r="B64" s="204" t="s">
        <v>275</v>
      </c>
      <c r="C64" s="232" t="s">
        <v>9</v>
      </c>
      <c r="D64" s="217" t="s">
        <v>276</v>
      </c>
      <c r="E64" s="228"/>
      <c r="F64" s="206" t="s">
        <v>277</v>
      </c>
      <c r="G64" s="208" t="str">
        <f>'P01'!F63</f>
        <v>na</v>
      </c>
      <c r="H64" s="209" t="str">
        <f>'P02'!F63</f>
        <v>na</v>
      </c>
      <c r="I64" s="209" t="str">
        <f>'P03'!F63</f>
        <v>na</v>
      </c>
      <c r="J64" s="209" t="str">
        <f>'P04'!F63</f>
        <v>na</v>
      </c>
      <c r="K64" s="209" t="str">
        <f>'P05'!F63</f>
        <v>nt</v>
      </c>
      <c r="L64" s="209" t="str">
        <f>'P06'!F63</f>
        <v>nt</v>
      </c>
      <c r="M64" s="209" t="str">
        <f>'P07'!F63</f>
        <v>nt</v>
      </c>
      <c r="N64" s="209" t="str">
        <f>'P08'!F63</f>
        <v>nt</v>
      </c>
      <c r="O64" s="209" t="str">
        <f>'P09'!F63</f>
        <v>nt</v>
      </c>
      <c r="P64" s="209" t="str">
        <f>'P10'!F63</f>
        <v>nt</v>
      </c>
      <c r="Q64" s="209" t="str">
        <f>'P11'!F63</f>
        <v>nt</v>
      </c>
      <c r="R64" s="209" t="str">
        <f>'P12'!F63</f>
        <v>nt</v>
      </c>
      <c r="S64" s="209" t="str">
        <f>'P13'!F63</f>
        <v>nt</v>
      </c>
      <c r="T64" s="209" t="str">
        <f>'P14'!F63</f>
        <v>nt</v>
      </c>
      <c r="U64" s="209" t="str">
        <f>'P15'!F63</f>
        <v>nt</v>
      </c>
      <c r="V64" s="209" t="str">
        <f>'P16'!F63</f>
        <v>nt</v>
      </c>
      <c r="W64" s="209" t="str">
        <f>'P17'!F63</f>
        <v>nt</v>
      </c>
      <c r="X64" s="209" t="str">
        <f>'P18'!F63</f>
        <v>nt</v>
      </c>
      <c r="Y64" s="209" t="str">
        <f>'P19'!F63</f>
        <v>nt</v>
      </c>
      <c r="Z64" s="210" t="str">
        <f>'P20'!F63</f>
        <v>nt</v>
      </c>
      <c r="AA64" s="211" t="str">
        <f>'P21'!F63</f>
        <v>nt</v>
      </c>
      <c r="AB64" s="211" t="str">
        <f>'P22'!F63</f>
        <v>nt</v>
      </c>
      <c r="AC64" s="211" t="str">
        <f>'P23'!F63</f>
        <v>nt</v>
      </c>
      <c r="AD64" s="211" t="str">
        <f>'P24'!F63</f>
        <v>nt</v>
      </c>
      <c r="AE64" s="211" t="str">
        <f>'P25'!F63</f>
        <v>nt</v>
      </c>
      <c r="AF64" s="245"/>
    </row>
    <row r="65" ht="37.5" customHeight="1">
      <c r="A65" s="203" t="s">
        <v>278</v>
      </c>
      <c r="B65" s="204" t="s">
        <v>279</v>
      </c>
      <c r="C65" s="218" t="s">
        <v>9</v>
      </c>
      <c r="D65" s="206" t="s">
        <v>280</v>
      </c>
      <c r="E65" s="233" t="s">
        <v>142</v>
      </c>
      <c r="F65" s="206" t="s">
        <v>281</v>
      </c>
      <c r="G65" s="208" t="str">
        <f>'P01'!F64</f>
        <v>c</v>
      </c>
      <c r="H65" s="208" t="str">
        <f>'P02'!F64</f>
        <v>c</v>
      </c>
      <c r="I65" s="208" t="str">
        <f>'P03'!F64</f>
        <v>c</v>
      </c>
      <c r="J65" s="208" t="str">
        <f>'P04'!F64</f>
        <v>c</v>
      </c>
      <c r="K65" s="208" t="str">
        <f>'P05'!F64</f>
        <v>nt</v>
      </c>
      <c r="L65" s="208" t="str">
        <f>'P06'!F64</f>
        <v>nt</v>
      </c>
      <c r="M65" s="208" t="str">
        <f>'P07'!F64</f>
        <v>nt</v>
      </c>
      <c r="N65" s="208" t="str">
        <f>'P08'!F64</f>
        <v>nt</v>
      </c>
      <c r="O65" s="208" t="str">
        <f>'P09'!F64</f>
        <v>nt</v>
      </c>
      <c r="P65" s="214" t="str">
        <f>'P10'!F64</f>
        <v>nt</v>
      </c>
      <c r="Q65" s="215" t="str">
        <f>'P11'!F64</f>
        <v>nt</v>
      </c>
      <c r="R65" s="215" t="str">
        <f>'P12'!F64</f>
        <v>nt</v>
      </c>
      <c r="S65" s="215" t="str">
        <f>'P13'!F64</f>
        <v>nt</v>
      </c>
      <c r="T65" s="215" t="str">
        <f>'P14'!F64</f>
        <v>nt</v>
      </c>
      <c r="U65" s="215" t="str">
        <f>'P15'!F64</f>
        <v>nt</v>
      </c>
      <c r="V65" s="216" t="str">
        <f>'P16'!F64</f>
        <v>nt</v>
      </c>
      <c r="W65" s="216" t="str">
        <f>'P17'!F64</f>
        <v>nt</v>
      </c>
      <c r="X65" s="216" t="str">
        <f>'P18'!F64</f>
        <v>nt</v>
      </c>
      <c r="Y65" s="216" t="str">
        <f>'P19'!F64</f>
        <v>nt</v>
      </c>
      <c r="Z65" s="210" t="str">
        <f>'P20'!F64</f>
        <v>nt</v>
      </c>
      <c r="AA65" s="211" t="str">
        <f>'P21'!F64</f>
        <v>nt</v>
      </c>
      <c r="AB65" s="211" t="str">
        <f>'P22'!F64</f>
        <v>nt</v>
      </c>
      <c r="AC65" s="211" t="str">
        <f>'P23'!F64</f>
        <v>nt</v>
      </c>
      <c r="AD65" s="211" t="str">
        <f>'P24'!F64</f>
        <v>nt</v>
      </c>
      <c r="AE65" s="211" t="str">
        <f>'P25'!F64</f>
        <v>nt</v>
      </c>
      <c r="AF65" s="212"/>
    </row>
    <row r="66" ht="37.5" customHeight="1">
      <c r="A66" s="213"/>
      <c r="B66" s="204" t="s">
        <v>282</v>
      </c>
      <c r="C66" s="218" t="s">
        <v>9</v>
      </c>
      <c r="D66" s="217" t="s">
        <v>212</v>
      </c>
      <c r="E66" s="233"/>
      <c r="F66" s="206" t="s">
        <v>283</v>
      </c>
      <c r="G66" s="208" t="str">
        <f>'P01'!F65</f>
        <v>c</v>
      </c>
      <c r="H66" s="208" t="str">
        <f>'P02'!F65</f>
        <v>c</v>
      </c>
      <c r="I66" s="208" t="str">
        <f>'P03'!F65</f>
        <v>c</v>
      </c>
      <c r="J66" s="208" t="str">
        <f>'P04'!F65</f>
        <v>c</v>
      </c>
      <c r="K66" s="208" t="str">
        <f>'P05'!F65</f>
        <v>nt</v>
      </c>
      <c r="L66" s="208" t="str">
        <f>'P06'!F65</f>
        <v>nt</v>
      </c>
      <c r="M66" s="208" t="str">
        <f>'P07'!F65</f>
        <v>nt</v>
      </c>
      <c r="N66" s="208" t="str">
        <f>'P08'!F65</f>
        <v>nt</v>
      </c>
      <c r="O66" s="208" t="str">
        <f>'P09'!F65</f>
        <v>nt</v>
      </c>
      <c r="P66" s="214" t="str">
        <f>'P10'!F65</f>
        <v>nt</v>
      </c>
      <c r="Q66" s="215" t="str">
        <f>'P11'!F65</f>
        <v>nt</v>
      </c>
      <c r="R66" s="215" t="str">
        <f>'P12'!F65</f>
        <v>nt</v>
      </c>
      <c r="S66" s="215" t="str">
        <f>'P13'!F65</f>
        <v>nt</v>
      </c>
      <c r="T66" s="215" t="str">
        <f>'P14'!F65</f>
        <v>nt</v>
      </c>
      <c r="U66" s="215" t="str">
        <f>'P15'!F65</f>
        <v>nt</v>
      </c>
      <c r="V66" s="216" t="str">
        <f>'P16'!F65</f>
        <v>nt</v>
      </c>
      <c r="W66" s="216" t="str">
        <f>'P17'!F65</f>
        <v>nt</v>
      </c>
      <c r="X66" s="216" t="str">
        <f>'P18'!F65</f>
        <v>nt</v>
      </c>
      <c r="Y66" s="216" t="str">
        <f>'P19'!F65</f>
        <v>nt</v>
      </c>
      <c r="Z66" s="210" t="str">
        <f>'P20'!F65</f>
        <v>nt</v>
      </c>
      <c r="AA66" s="211" t="str">
        <f>'P21'!F65</f>
        <v>nt</v>
      </c>
      <c r="AB66" s="211" t="str">
        <f>'P22'!F65</f>
        <v>nt</v>
      </c>
      <c r="AC66" s="211" t="str">
        <f>'P23'!F65</f>
        <v>nt</v>
      </c>
      <c r="AD66" s="211" t="str">
        <f>'P24'!F65</f>
        <v>nt</v>
      </c>
      <c r="AE66" s="211" t="str">
        <f>'P25'!F65</f>
        <v>nt</v>
      </c>
      <c r="AF66" s="212"/>
    </row>
    <row r="67" ht="37.5" customHeight="1">
      <c r="A67" s="213"/>
      <c r="B67" s="204" t="s">
        <v>284</v>
      </c>
      <c r="C67" s="218" t="s">
        <v>9</v>
      </c>
      <c r="D67" s="217" t="s">
        <v>212</v>
      </c>
      <c r="E67" s="233"/>
      <c r="F67" s="206" t="s">
        <v>285</v>
      </c>
      <c r="G67" s="208" t="str">
        <f>'P01'!F66</f>
        <v>c</v>
      </c>
      <c r="H67" s="208" t="str">
        <f>'P02'!F66</f>
        <v>c</v>
      </c>
      <c r="I67" s="208" t="str">
        <f>'P03'!F66</f>
        <v>c</v>
      </c>
      <c r="J67" s="208" t="str">
        <f>'P04'!F66</f>
        <v>c</v>
      </c>
      <c r="K67" s="208" t="str">
        <f>'P05'!F66</f>
        <v>nt</v>
      </c>
      <c r="L67" s="208" t="str">
        <f>'P06'!F66</f>
        <v>nt</v>
      </c>
      <c r="M67" s="208" t="str">
        <f>'P07'!F66</f>
        <v>nt</v>
      </c>
      <c r="N67" s="208" t="str">
        <f>'P08'!F66</f>
        <v>nt</v>
      </c>
      <c r="O67" s="208" t="str">
        <f>'P09'!F66</f>
        <v>nt</v>
      </c>
      <c r="P67" s="214" t="str">
        <f>'P10'!F66</f>
        <v>nt</v>
      </c>
      <c r="Q67" s="215" t="str">
        <f>'P11'!F66</f>
        <v>nt</v>
      </c>
      <c r="R67" s="215" t="str">
        <f>'P12'!F66</f>
        <v>nt</v>
      </c>
      <c r="S67" s="215" t="str">
        <f>'P13'!F66</f>
        <v>nt</v>
      </c>
      <c r="T67" s="215" t="str">
        <f>'P14'!F66</f>
        <v>nt</v>
      </c>
      <c r="U67" s="215" t="str">
        <f>'P15'!F66</f>
        <v>nt</v>
      </c>
      <c r="V67" s="216" t="str">
        <f>'P16'!F66</f>
        <v>nt</v>
      </c>
      <c r="W67" s="216" t="str">
        <f>'P17'!F66</f>
        <v>nt</v>
      </c>
      <c r="X67" s="216" t="str">
        <f>'P18'!F66</f>
        <v>nt</v>
      </c>
      <c r="Y67" s="216" t="str">
        <f>'P19'!F66</f>
        <v>nt</v>
      </c>
      <c r="Z67" s="222" t="str">
        <f>'P20'!F66</f>
        <v>nt</v>
      </c>
      <c r="AA67" s="211" t="str">
        <f>'P21'!F66</f>
        <v>nt</v>
      </c>
      <c r="AB67" s="211" t="str">
        <f>'P22'!F66</f>
        <v>nt</v>
      </c>
      <c r="AC67" s="211" t="str">
        <f>'P23'!F66</f>
        <v>nt</v>
      </c>
      <c r="AD67" s="211" t="str">
        <f>'P24'!F66</f>
        <v>nt</v>
      </c>
      <c r="AE67" s="211" t="str">
        <f>'P25'!F66</f>
        <v>nt</v>
      </c>
      <c r="AF67" s="212"/>
    </row>
    <row r="68" ht="37.5" customHeight="1">
      <c r="A68" s="246"/>
      <c r="B68" s="204" t="s">
        <v>286</v>
      </c>
      <c r="C68" s="218" t="s">
        <v>9</v>
      </c>
      <c r="D68" s="217" t="s">
        <v>212</v>
      </c>
      <c r="E68" s="233"/>
      <c r="F68" s="206" t="s">
        <v>287</v>
      </c>
      <c r="G68" s="208" t="str">
        <f>'P01'!F67</f>
        <v>na</v>
      </c>
      <c r="H68" s="208" t="str">
        <f>'P02'!F67</f>
        <v>na</v>
      </c>
      <c r="I68" s="208" t="str">
        <f>'P03'!F67</f>
        <v>na</v>
      </c>
      <c r="J68" s="208" t="str">
        <f>'P04'!F67</f>
        <v>na</v>
      </c>
      <c r="K68" s="208" t="str">
        <f>'P05'!F67</f>
        <v>nt</v>
      </c>
      <c r="L68" s="208" t="str">
        <f>'P06'!F67</f>
        <v>nt</v>
      </c>
      <c r="M68" s="208" t="str">
        <f>'P07'!F67</f>
        <v>nt</v>
      </c>
      <c r="N68" s="208" t="str">
        <f>'P08'!F67</f>
        <v>nt</v>
      </c>
      <c r="O68" s="208" t="str">
        <f>'P09'!F67</f>
        <v>nt</v>
      </c>
      <c r="P68" s="214" t="str">
        <f>'P10'!F67</f>
        <v>nt</v>
      </c>
      <c r="Q68" s="215" t="str">
        <f>'P11'!F67</f>
        <v>nt</v>
      </c>
      <c r="R68" s="215" t="str">
        <f>'P12'!F67</f>
        <v>nt</v>
      </c>
      <c r="S68" s="215" t="str">
        <f>'P13'!F67</f>
        <v>nt</v>
      </c>
      <c r="T68" s="215" t="str">
        <f>'P14'!F67</f>
        <v>nt</v>
      </c>
      <c r="U68" s="215" t="str">
        <f>'P15'!F67</f>
        <v>nt</v>
      </c>
      <c r="V68" s="215" t="str">
        <f>'P16'!F67</f>
        <v>nt</v>
      </c>
      <c r="W68" s="215" t="str">
        <f>'P17'!F67</f>
        <v>nt</v>
      </c>
      <c r="X68" s="215" t="str">
        <f>'P18'!F67</f>
        <v>nt</v>
      </c>
      <c r="Y68" s="215" t="str">
        <f>'P19'!F67</f>
        <v>nt</v>
      </c>
      <c r="Z68" s="226" t="str">
        <f>'P20'!F67</f>
        <v>nt</v>
      </c>
      <c r="AA68" s="211" t="str">
        <f>'P21'!F67</f>
        <v>nt</v>
      </c>
      <c r="AB68" s="211" t="str">
        <f>'P22'!F67</f>
        <v>nt</v>
      </c>
      <c r="AC68" s="211" t="str">
        <f>'P23'!F67</f>
        <v>nt</v>
      </c>
      <c r="AD68" s="211" t="str">
        <f>'P24'!F67</f>
        <v>nt</v>
      </c>
      <c r="AE68" s="211" t="str">
        <f>'P25'!F67</f>
        <v>nt</v>
      </c>
      <c r="AF68" s="212"/>
    </row>
    <row r="69" ht="37.5" customHeight="1">
      <c r="A69" s="203" t="s">
        <v>288</v>
      </c>
      <c r="B69" s="204" t="s">
        <v>289</v>
      </c>
      <c r="C69" s="227" t="s">
        <v>9</v>
      </c>
      <c r="D69" s="206" t="s">
        <v>290</v>
      </c>
      <c r="E69" s="238"/>
      <c r="F69" s="206" t="s">
        <v>291</v>
      </c>
      <c r="G69" s="208" t="str">
        <f>'P01'!F68</f>
        <v>c</v>
      </c>
      <c r="H69" s="209" t="str">
        <f>'P02'!F68</f>
        <v>c</v>
      </c>
      <c r="I69" s="209" t="str">
        <f>'P03'!F68</f>
        <v>c</v>
      </c>
      <c r="J69" s="209" t="str">
        <f>'P04'!F68</f>
        <v>c</v>
      </c>
      <c r="K69" s="209" t="str">
        <f>'P05'!F68</f>
        <v>nt</v>
      </c>
      <c r="L69" s="209" t="str">
        <f>'P06'!F68</f>
        <v>nt</v>
      </c>
      <c r="M69" s="209" t="str">
        <f>'P07'!F68</f>
        <v>nt</v>
      </c>
      <c r="N69" s="209" t="str">
        <f>'P08'!F68</f>
        <v>nt</v>
      </c>
      <c r="O69" s="209" t="str">
        <f>'P09'!F68</f>
        <v>nt</v>
      </c>
      <c r="P69" s="209" t="str">
        <f>'P10'!F68</f>
        <v>nt</v>
      </c>
      <c r="Q69" s="209" t="str">
        <f>'P11'!F68</f>
        <v>nt</v>
      </c>
      <c r="R69" s="209" t="str">
        <f>'P12'!F68</f>
        <v>nt</v>
      </c>
      <c r="S69" s="209" t="str">
        <f>'P13'!F68</f>
        <v>nt</v>
      </c>
      <c r="T69" s="209" t="str">
        <f>'P14'!F68</f>
        <v>nt</v>
      </c>
      <c r="U69" s="209" t="str">
        <f>'P15'!F68</f>
        <v>nt</v>
      </c>
      <c r="V69" s="209" t="str">
        <f>'P16'!F68</f>
        <v>nt</v>
      </c>
      <c r="W69" s="209" t="str">
        <f>'P17'!F68</f>
        <v>nt</v>
      </c>
      <c r="X69" s="209" t="str">
        <f>'P18'!F68</f>
        <v>nt</v>
      </c>
      <c r="Y69" s="209" t="str">
        <f>'P19'!F68</f>
        <v>nt</v>
      </c>
      <c r="Z69" s="210" t="str">
        <f>'P20'!F68</f>
        <v>nt</v>
      </c>
      <c r="AA69" s="211" t="str">
        <f>'P21'!F68</f>
        <v>nt</v>
      </c>
      <c r="AB69" s="211" t="str">
        <f>'P22'!F68</f>
        <v>nt</v>
      </c>
      <c r="AC69" s="211" t="str">
        <f>'P23'!F68</f>
        <v>nt</v>
      </c>
      <c r="AD69" s="211" t="str">
        <f>'P24'!F68</f>
        <v>nt</v>
      </c>
      <c r="AE69" s="211" t="str">
        <f>'P25'!F68</f>
        <v>nt</v>
      </c>
      <c r="AF69" s="229"/>
    </row>
    <row r="70" ht="37.5" customHeight="1">
      <c r="A70" s="213"/>
      <c r="B70" s="204" t="s">
        <v>292</v>
      </c>
      <c r="C70" s="205" t="s">
        <v>9</v>
      </c>
      <c r="D70" s="206" t="s">
        <v>293</v>
      </c>
      <c r="E70" s="207"/>
      <c r="F70" s="206" t="s">
        <v>294</v>
      </c>
      <c r="G70" s="208" t="str">
        <f>'P01'!F69</f>
        <v>c</v>
      </c>
      <c r="H70" s="208" t="str">
        <f>'P02'!F69</f>
        <v>c</v>
      </c>
      <c r="I70" s="208" t="str">
        <f>'P03'!F69</f>
        <v>c</v>
      </c>
      <c r="J70" s="208" t="str">
        <f>'P04'!F69</f>
        <v>c</v>
      </c>
      <c r="K70" s="208" t="str">
        <f>'P05'!F69</f>
        <v>nt</v>
      </c>
      <c r="L70" s="208" t="str">
        <f>'P06'!F69</f>
        <v>nt</v>
      </c>
      <c r="M70" s="208" t="str">
        <f>'P07'!F69</f>
        <v>nt</v>
      </c>
      <c r="N70" s="208" t="str">
        <f>'P08'!F69</f>
        <v>nt</v>
      </c>
      <c r="O70" s="208" t="str">
        <f>'P09'!F69</f>
        <v>nt</v>
      </c>
      <c r="P70" s="214" t="str">
        <f>'P10'!F69</f>
        <v>nt</v>
      </c>
      <c r="Q70" s="215" t="str">
        <f>'P11'!F69</f>
        <v>nt</v>
      </c>
      <c r="R70" s="215" t="str">
        <f>'P12'!F69</f>
        <v>nt</v>
      </c>
      <c r="S70" s="215" t="str">
        <f>'P13'!F69</f>
        <v>nt</v>
      </c>
      <c r="T70" s="215" t="str">
        <f>'P14'!F69</f>
        <v>nt</v>
      </c>
      <c r="U70" s="215" t="str">
        <f>'P15'!F69</f>
        <v>nt</v>
      </c>
      <c r="V70" s="216" t="str">
        <f>'P16'!F69</f>
        <v>nt</v>
      </c>
      <c r="W70" s="216" t="str">
        <f>'P17'!F69</f>
        <v>nt</v>
      </c>
      <c r="X70" s="216" t="str">
        <f>'P18'!F69</f>
        <v>nt</v>
      </c>
      <c r="Y70" s="216" t="str">
        <f>'P19'!F69</f>
        <v>nt</v>
      </c>
      <c r="Z70" s="210" t="str">
        <f>'P20'!F69</f>
        <v>nt</v>
      </c>
      <c r="AA70" s="211" t="str">
        <f>'P21'!F69</f>
        <v>nt</v>
      </c>
      <c r="AB70" s="211" t="str">
        <f>'P22'!F69</f>
        <v>nt</v>
      </c>
      <c r="AC70" s="211" t="str">
        <f>'P23'!F69</f>
        <v>nt</v>
      </c>
      <c r="AD70" s="211" t="str">
        <f>'P24'!F69</f>
        <v>nt</v>
      </c>
      <c r="AE70" s="211" t="str">
        <f>'P25'!F69</f>
        <v>nt</v>
      </c>
      <c r="AF70" s="239"/>
    </row>
    <row r="71" ht="37.5" customHeight="1">
      <c r="A71" s="213"/>
      <c r="B71" s="204" t="s">
        <v>295</v>
      </c>
      <c r="C71" s="205" t="s">
        <v>9</v>
      </c>
      <c r="D71" s="206" t="s">
        <v>296</v>
      </c>
      <c r="E71" s="207" t="s">
        <v>142</v>
      </c>
      <c r="F71" s="206" t="s">
        <v>297</v>
      </c>
      <c r="G71" s="208" t="str">
        <f>'P01'!F70</f>
        <v>c</v>
      </c>
      <c r="H71" s="208" t="str">
        <f>'P02'!F70</f>
        <v>c</v>
      </c>
      <c r="I71" s="208" t="str">
        <f>'P03'!F70</f>
        <v>c</v>
      </c>
      <c r="J71" s="208" t="str">
        <f>'P04'!F70</f>
        <v>c</v>
      </c>
      <c r="K71" s="208" t="str">
        <f>'P05'!F70</f>
        <v>nt</v>
      </c>
      <c r="L71" s="208" t="str">
        <f>'P06'!F70</f>
        <v>nt</v>
      </c>
      <c r="M71" s="208" t="str">
        <f>'P07'!F70</f>
        <v>nt</v>
      </c>
      <c r="N71" s="208" t="str">
        <f>'P08'!F70</f>
        <v>nt</v>
      </c>
      <c r="O71" s="208" t="str">
        <f>'P09'!F70</f>
        <v>nt</v>
      </c>
      <c r="P71" s="214" t="str">
        <f>'P10'!F70</f>
        <v>nt</v>
      </c>
      <c r="Q71" s="215" t="str">
        <f>'P11'!F70</f>
        <v>nt</v>
      </c>
      <c r="R71" s="215" t="str">
        <f>'P12'!F70</f>
        <v>nt</v>
      </c>
      <c r="S71" s="215" t="str">
        <f>'P13'!F70</f>
        <v>nt</v>
      </c>
      <c r="T71" s="215" t="str">
        <f>'P14'!F70</f>
        <v>nt</v>
      </c>
      <c r="U71" s="215" t="str">
        <f>'P15'!F70</f>
        <v>nt</v>
      </c>
      <c r="V71" s="216" t="str">
        <f>'P16'!F70</f>
        <v>nt</v>
      </c>
      <c r="W71" s="216" t="str">
        <f>'P17'!F70</f>
        <v>nt</v>
      </c>
      <c r="X71" s="216" t="str">
        <f>'P18'!F70</f>
        <v>nt</v>
      </c>
      <c r="Y71" s="216" t="str">
        <f>'P19'!F70</f>
        <v>nt</v>
      </c>
      <c r="Z71" s="210" t="str">
        <f>'P20'!F70</f>
        <v>nt</v>
      </c>
      <c r="AA71" s="211" t="str">
        <f>'P21'!F70</f>
        <v>nt</v>
      </c>
      <c r="AB71" s="211" t="str">
        <f>'P22'!F70</f>
        <v>nt</v>
      </c>
      <c r="AC71" s="211" t="str">
        <f>'P23'!F70</f>
        <v>nt</v>
      </c>
      <c r="AD71" s="211" t="str">
        <f>'P24'!F70</f>
        <v>nt</v>
      </c>
      <c r="AE71" s="211" t="str">
        <f>'P25'!F70</f>
        <v>nt</v>
      </c>
      <c r="AF71" s="239"/>
    </row>
    <row r="72" ht="37.5" customHeight="1">
      <c r="A72" s="213"/>
      <c r="B72" s="204" t="s">
        <v>298</v>
      </c>
      <c r="C72" s="205" t="s">
        <v>16</v>
      </c>
      <c r="D72" s="217" t="s">
        <v>299</v>
      </c>
      <c r="E72" s="207"/>
      <c r="F72" s="206" t="s">
        <v>300</v>
      </c>
      <c r="G72" s="208" t="str">
        <f>'P01'!F71</f>
        <v>c</v>
      </c>
      <c r="H72" s="208" t="str">
        <f>'P02'!F71</f>
        <v>c</v>
      </c>
      <c r="I72" s="208" t="str">
        <f>'P03'!F71</f>
        <v>c</v>
      </c>
      <c r="J72" s="208" t="str">
        <f>'P04'!F71</f>
        <v>c</v>
      </c>
      <c r="K72" s="208" t="str">
        <f>'P05'!F71</f>
        <v>nt</v>
      </c>
      <c r="L72" s="208" t="str">
        <f>'P06'!F71</f>
        <v>nt</v>
      </c>
      <c r="M72" s="208" t="str">
        <f>'P07'!F71</f>
        <v>nt</v>
      </c>
      <c r="N72" s="208" t="str">
        <f>'P08'!F71</f>
        <v>nt</v>
      </c>
      <c r="O72" s="208" t="str">
        <f>'P09'!F71</f>
        <v>nt</v>
      </c>
      <c r="P72" s="214" t="str">
        <f>'P10'!F71</f>
        <v>nt</v>
      </c>
      <c r="Q72" s="215" t="str">
        <f>'P11'!F71</f>
        <v>nt</v>
      </c>
      <c r="R72" s="215" t="str">
        <f>'P12'!F71</f>
        <v>nt</v>
      </c>
      <c r="S72" s="215" t="str">
        <f>'P13'!F71</f>
        <v>nt</v>
      </c>
      <c r="T72" s="215" t="str">
        <f>'P14'!F71</f>
        <v>nt</v>
      </c>
      <c r="U72" s="215" t="str">
        <f>'P15'!F71</f>
        <v>nt</v>
      </c>
      <c r="V72" s="216" t="str">
        <f>'P16'!F71</f>
        <v>nt</v>
      </c>
      <c r="W72" s="216" t="str">
        <f>'P17'!F71</f>
        <v>nt</v>
      </c>
      <c r="X72" s="216" t="str">
        <f>'P18'!F71</f>
        <v>nt</v>
      </c>
      <c r="Y72" s="216" t="str">
        <f>'P19'!F71</f>
        <v>nt</v>
      </c>
      <c r="Z72" s="210" t="str">
        <f>'P20'!F71</f>
        <v>nt</v>
      </c>
      <c r="AA72" s="211" t="str">
        <f>'P21'!F71</f>
        <v>nt</v>
      </c>
      <c r="AB72" s="211" t="str">
        <f>'P22'!F71</f>
        <v>nt</v>
      </c>
      <c r="AC72" s="211" t="str">
        <f>'P23'!F71</f>
        <v>nt</v>
      </c>
      <c r="AD72" s="211" t="str">
        <f>'P24'!F71</f>
        <v>nt</v>
      </c>
      <c r="AE72" s="211" t="str">
        <f>'P25'!F71</f>
        <v>nt</v>
      </c>
      <c r="AF72" s="239"/>
    </row>
    <row r="73" ht="37.5" customHeight="1">
      <c r="A73" s="213"/>
      <c r="B73" s="204" t="s">
        <v>301</v>
      </c>
      <c r="C73" s="205" t="s">
        <v>16</v>
      </c>
      <c r="D73" s="217" t="s">
        <v>173</v>
      </c>
      <c r="E73" s="207"/>
      <c r="F73" s="206" t="s">
        <v>302</v>
      </c>
      <c r="G73" s="208" t="str">
        <f>'P01'!F72</f>
        <v>c</v>
      </c>
      <c r="H73" s="208" t="str">
        <f>'P02'!F72</f>
        <v>na</v>
      </c>
      <c r="I73" s="208" t="str">
        <f>'P03'!F72</f>
        <v>na</v>
      </c>
      <c r="J73" s="208" t="str">
        <f>'P04'!F72</f>
        <v>c</v>
      </c>
      <c r="K73" s="208" t="str">
        <f>'P05'!F72</f>
        <v>nt</v>
      </c>
      <c r="L73" s="208" t="str">
        <f>'P06'!F72</f>
        <v>nt</v>
      </c>
      <c r="M73" s="208" t="str">
        <f>'P07'!F72</f>
        <v>nt</v>
      </c>
      <c r="N73" s="208" t="str">
        <f>'P08'!F72</f>
        <v>nt</v>
      </c>
      <c r="O73" s="208" t="str">
        <f>'P09'!F72</f>
        <v>nt</v>
      </c>
      <c r="P73" s="214" t="str">
        <f>'P10'!F72</f>
        <v>nt</v>
      </c>
      <c r="Q73" s="215" t="str">
        <f>'P11'!F72</f>
        <v>nt</v>
      </c>
      <c r="R73" s="215" t="str">
        <f>'P12'!F72</f>
        <v>nt</v>
      </c>
      <c r="S73" s="215" t="str">
        <f>'P13'!F72</f>
        <v>nt</v>
      </c>
      <c r="T73" s="215" t="str">
        <f>'P14'!F72</f>
        <v>nt</v>
      </c>
      <c r="U73" s="215" t="str">
        <f>'P15'!F72</f>
        <v>nt</v>
      </c>
      <c r="V73" s="216" t="str">
        <f>'P16'!F72</f>
        <v>nt</v>
      </c>
      <c r="W73" s="216" t="str">
        <f>'P17'!F72</f>
        <v>nt</v>
      </c>
      <c r="X73" s="216" t="str">
        <f>'P18'!F72</f>
        <v>nt</v>
      </c>
      <c r="Y73" s="216" t="str">
        <f>'P19'!F72</f>
        <v>nt</v>
      </c>
      <c r="Z73" s="210" t="str">
        <f>'P20'!F72</f>
        <v>nt</v>
      </c>
      <c r="AA73" s="211" t="str">
        <f>'P21'!F72</f>
        <v>nt</v>
      </c>
      <c r="AB73" s="211" t="str">
        <f>'P22'!F72</f>
        <v>nt</v>
      </c>
      <c r="AC73" s="211" t="str">
        <f>'P23'!F72</f>
        <v>nt</v>
      </c>
      <c r="AD73" s="211" t="str">
        <f>'P24'!F72</f>
        <v>nt</v>
      </c>
      <c r="AE73" s="211" t="str">
        <f>'P25'!F72</f>
        <v>nt</v>
      </c>
      <c r="AF73" s="239"/>
    </row>
    <row r="74" ht="37.5" customHeight="1">
      <c r="A74" s="213"/>
      <c r="B74" s="204" t="s">
        <v>303</v>
      </c>
      <c r="C74" s="205" t="s">
        <v>9</v>
      </c>
      <c r="D74" s="217" t="s">
        <v>304</v>
      </c>
      <c r="E74" s="207" t="s">
        <v>142</v>
      </c>
      <c r="F74" s="206" t="s">
        <v>305</v>
      </c>
      <c r="G74" s="208" t="str">
        <f>'P01'!F73</f>
        <v>na</v>
      </c>
      <c r="H74" s="208" t="str">
        <f>'P02'!F73</f>
        <v>na</v>
      </c>
      <c r="I74" s="208" t="str">
        <f>'P03'!F73</f>
        <v>na</v>
      </c>
      <c r="J74" s="208" t="str">
        <f>'P04'!F73</f>
        <v>c</v>
      </c>
      <c r="K74" s="208" t="str">
        <f>'P05'!F73</f>
        <v>nt</v>
      </c>
      <c r="L74" s="208" t="str">
        <f>'P06'!F73</f>
        <v>nt</v>
      </c>
      <c r="M74" s="208" t="str">
        <f>'P07'!F73</f>
        <v>nt</v>
      </c>
      <c r="N74" s="208" t="str">
        <f>'P08'!F73</f>
        <v>nt</v>
      </c>
      <c r="O74" s="208" t="str">
        <f>'P09'!F73</f>
        <v>nt</v>
      </c>
      <c r="P74" s="214" t="str">
        <f>'P10'!F73</f>
        <v>nt</v>
      </c>
      <c r="Q74" s="215" t="str">
        <f>'P11'!F73</f>
        <v>nt</v>
      </c>
      <c r="R74" s="215" t="str">
        <f>'P12'!F73</f>
        <v>nt</v>
      </c>
      <c r="S74" s="215" t="str">
        <f>'P13'!F73</f>
        <v>nt</v>
      </c>
      <c r="T74" s="215" t="str">
        <f>'P14'!F73</f>
        <v>nt</v>
      </c>
      <c r="U74" s="215" t="str">
        <f>'P15'!F73</f>
        <v>nt</v>
      </c>
      <c r="V74" s="216" t="str">
        <f>'P16'!F73</f>
        <v>nt</v>
      </c>
      <c r="W74" s="216" t="str">
        <f>'P17'!F73</f>
        <v>nt</v>
      </c>
      <c r="X74" s="216" t="str">
        <f>'P18'!F73</f>
        <v>nt</v>
      </c>
      <c r="Y74" s="216" t="str">
        <f>'P19'!F73</f>
        <v>nt</v>
      </c>
      <c r="Z74" s="210" t="str">
        <f>'P20'!F73</f>
        <v>nt</v>
      </c>
      <c r="AA74" s="211" t="str">
        <f>'P21'!F73</f>
        <v>nt</v>
      </c>
      <c r="AB74" s="211" t="str">
        <f>'P22'!F73</f>
        <v>nt</v>
      </c>
      <c r="AC74" s="211" t="str">
        <f>'P23'!F73</f>
        <v>nt</v>
      </c>
      <c r="AD74" s="211" t="str">
        <f>'P24'!F73</f>
        <v>nt</v>
      </c>
      <c r="AE74" s="211" t="str">
        <f>'P25'!F73</f>
        <v>nt</v>
      </c>
      <c r="AF74" s="239"/>
    </row>
    <row r="75" ht="37.5" customHeight="1">
      <c r="A75" s="213"/>
      <c r="B75" s="204" t="s">
        <v>306</v>
      </c>
      <c r="C75" s="205" t="s">
        <v>9</v>
      </c>
      <c r="D75" s="206" t="s">
        <v>307</v>
      </c>
      <c r="E75" s="207" t="s">
        <v>142</v>
      </c>
      <c r="F75" s="206" t="s">
        <v>308</v>
      </c>
      <c r="G75" s="208" t="str">
        <f>'P01'!F74</f>
        <v>c</v>
      </c>
      <c r="H75" s="208" t="str">
        <f>'P02'!F74</f>
        <v>c</v>
      </c>
      <c r="I75" s="208" t="str">
        <f>'P03'!F74</f>
        <v>c</v>
      </c>
      <c r="J75" s="208" t="str">
        <f>'P04'!F74</f>
        <v>c</v>
      </c>
      <c r="K75" s="208" t="str">
        <f>'P05'!F74</f>
        <v>nt</v>
      </c>
      <c r="L75" s="208" t="str">
        <f>'P06'!F74</f>
        <v>nt</v>
      </c>
      <c r="M75" s="208" t="str">
        <f>'P07'!F74</f>
        <v>nt</v>
      </c>
      <c r="N75" s="208" t="str">
        <f>'P08'!F74</f>
        <v>nt</v>
      </c>
      <c r="O75" s="208" t="str">
        <f>'P09'!F74</f>
        <v>nt</v>
      </c>
      <c r="P75" s="214" t="str">
        <f>'P10'!F74</f>
        <v>nt</v>
      </c>
      <c r="Q75" s="215" t="str">
        <f>'P11'!F74</f>
        <v>nt</v>
      </c>
      <c r="R75" s="215" t="str">
        <f>'P12'!F74</f>
        <v>nt</v>
      </c>
      <c r="S75" s="215" t="str">
        <f>'P13'!F74</f>
        <v>nt</v>
      </c>
      <c r="T75" s="215" t="str">
        <f>'P14'!F74</f>
        <v>nt</v>
      </c>
      <c r="U75" s="215" t="str">
        <f>'P15'!F74</f>
        <v>nt</v>
      </c>
      <c r="V75" s="216" t="str">
        <f>'P16'!F74</f>
        <v>nt</v>
      </c>
      <c r="W75" s="216" t="str">
        <f>'P17'!F74</f>
        <v>nt</v>
      </c>
      <c r="X75" s="216" t="str">
        <f>'P18'!F74</f>
        <v>nt</v>
      </c>
      <c r="Y75" s="216" t="str">
        <f>'P19'!F74</f>
        <v>nt</v>
      </c>
      <c r="Z75" s="210" t="str">
        <f>'P20'!F74</f>
        <v>nt</v>
      </c>
      <c r="AA75" s="211" t="str">
        <f>'P21'!F74</f>
        <v>nt</v>
      </c>
      <c r="AB75" s="211" t="str">
        <f>'P22'!F74</f>
        <v>nt</v>
      </c>
      <c r="AC75" s="211" t="str">
        <f>'P23'!F74</f>
        <v>nt</v>
      </c>
      <c r="AD75" s="211" t="str">
        <f>'P24'!F74</f>
        <v>nt</v>
      </c>
      <c r="AE75" s="211" t="str">
        <f>'P25'!F74</f>
        <v>nt</v>
      </c>
      <c r="AF75" s="239"/>
    </row>
    <row r="76" ht="37.5" customHeight="1">
      <c r="A76" s="213"/>
      <c r="B76" s="204" t="s">
        <v>309</v>
      </c>
      <c r="C76" s="205" t="s">
        <v>9</v>
      </c>
      <c r="D76" s="206" t="s">
        <v>310</v>
      </c>
      <c r="E76" s="207"/>
      <c r="F76" s="206" t="s">
        <v>311</v>
      </c>
      <c r="G76" s="208" t="str">
        <f>'P01'!F75</f>
        <v>na</v>
      </c>
      <c r="H76" s="208" t="str">
        <f>'P02'!F75</f>
        <v>na</v>
      </c>
      <c r="I76" s="208" t="str">
        <f>'P03'!F75</f>
        <v>na</v>
      </c>
      <c r="J76" s="208" t="str">
        <f>'P04'!F75</f>
        <v>na</v>
      </c>
      <c r="K76" s="208" t="str">
        <f>'P05'!F75</f>
        <v>nt</v>
      </c>
      <c r="L76" s="208" t="str">
        <f>'P06'!F75</f>
        <v>nt</v>
      </c>
      <c r="M76" s="208" t="str">
        <f>'P07'!F75</f>
        <v>nt</v>
      </c>
      <c r="N76" s="208" t="str">
        <f>'P08'!F75</f>
        <v>nt</v>
      </c>
      <c r="O76" s="208" t="str">
        <f>'P09'!F75</f>
        <v>nt</v>
      </c>
      <c r="P76" s="214" t="str">
        <f>'P10'!F75</f>
        <v>nt</v>
      </c>
      <c r="Q76" s="215" t="str">
        <f>'P11'!F75</f>
        <v>nt</v>
      </c>
      <c r="R76" s="215" t="str">
        <f>'P12'!F75</f>
        <v>nt</v>
      </c>
      <c r="S76" s="215" t="str">
        <f>'P13'!F75</f>
        <v>nt</v>
      </c>
      <c r="T76" s="215" t="str">
        <f>'P14'!F75</f>
        <v>nt</v>
      </c>
      <c r="U76" s="215" t="str">
        <f>'P15'!F75</f>
        <v>nt</v>
      </c>
      <c r="V76" s="216" t="str">
        <f>'P16'!F75</f>
        <v>nt</v>
      </c>
      <c r="W76" s="216" t="str">
        <f>'P17'!F75</f>
        <v>nt</v>
      </c>
      <c r="X76" s="216" t="str">
        <f>'P18'!F75</f>
        <v>nt</v>
      </c>
      <c r="Y76" s="216" t="str">
        <f>'P19'!F75</f>
        <v>nt</v>
      </c>
      <c r="Z76" s="210" t="str">
        <f>'P20'!F75</f>
        <v>nt</v>
      </c>
      <c r="AA76" s="211" t="str">
        <f>'P21'!F75</f>
        <v>nt</v>
      </c>
      <c r="AB76" s="211" t="str">
        <f>'P22'!F75</f>
        <v>nt</v>
      </c>
      <c r="AC76" s="211" t="str">
        <f>'P23'!F75</f>
        <v>nt</v>
      </c>
      <c r="AD76" s="211" t="str">
        <f>'P24'!F75</f>
        <v>nt</v>
      </c>
      <c r="AE76" s="211" t="str">
        <f>'P25'!F75</f>
        <v>nt</v>
      </c>
      <c r="AF76" s="239"/>
    </row>
    <row r="77" ht="37.5" customHeight="1">
      <c r="A77" s="213"/>
      <c r="B77" s="204" t="s">
        <v>312</v>
      </c>
      <c r="C77" s="205" t="s">
        <v>9</v>
      </c>
      <c r="D77" s="206" t="s">
        <v>313</v>
      </c>
      <c r="E77" s="207"/>
      <c r="F77" s="206" t="s">
        <v>314</v>
      </c>
      <c r="G77" s="208" t="str">
        <f>'P01'!F76</f>
        <v>c</v>
      </c>
      <c r="H77" s="208" t="str">
        <f>'P02'!F76</f>
        <v>c</v>
      </c>
      <c r="I77" s="208" t="str">
        <f>'P03'!F76</f>
        <v>c</v>
      </c>
      <c r="J77" s="208" t="str">
        <f>'P04'!F76</f>
        <v>na</v>
      </c>
      <c r="K77" s="208" t="str">
        <f>'P05'!F76</f>
        <v>nt</v>
      </c>
      <c r="L77" s="208" t="str">
        <f>'P06'!F76</f>
        <v>nt</v>
      </c>
      <c r="M77" s="208" t="str">
        <f>'P07'!F76</f>
        <v>nt</v>
      </c>
      <c r="N77" s="208" t="str">
        <f>'P08'!F76</f>
        <v>nt</v>
      </c>
      <c r="O77" s="208" t="str">
        <f>'P09'!F76</f>
        <v>nt</v>
      </c>
      <c r="P77" s="214" t="str">
        <f>'P10'!F76</f>
        <v>nt</v>
      </c>
      <c r="Q77" s="215" t="str">
        <f>'P11'!F76</f>
        <v>nt</v>
      </c>
      <c r="R77" s="215" t="str">
        <f>'P12'!F76</f>
        <v>nt</v>
      </c>
      <c r="S77" s="215" t="str">
        <f>'P13'!F76</f>
        <v>nt</v>
      </c>
      <c r="T77" s="215" t="str">
        <f>'P14'!F76</f>
        <v>nt</v>
      </c>
      <c r="U77" s="215" t="str">
        <f>'P15'!F76</f>
        <v>nt</v>
      </c>
      <c r="V77" s="216" t="str">
        <f>'P16'!F76</f>
        <v>nt</v>
      </c>
      <c r="W77" s="216" t="str">
        <f>'P17'!F76</f>
        <v>nt</v>
      </c>
      <c r="X77" s="216" t="str">
        <f>'P18'!F76</f>
        <v>nt</v>
      </c>
      <c r="Y77" s="216" t="str">
        <f>'P19'!F76</f>
        <v>nt</v>
      </c>
      <c r="Z77" s="210" t="str">
        <f>'P20'!F76</f>
        <v>nt</v>
      </c>
      <c r="AA77" s="211" t="str">
        <f>'P21'!F76</f>
        <v>nt</v>
      </c>
      <c r="AB77" s="211" t="str">
        <f>'P22'!F76</f>
        <v>nt</v>
      </c>
      <c r="AC77" s="211" t="str">
        <f>'P23'!F76</f>
        <v>nt</v>
      </c>
      <c r="AD77" s="211" t="str">
        <f>'P24'!F76</f>
        <v>nt</v>
      </c>
      <c r="AE77" s="211" t="str">
        <f>'P25'!F76</f>
        <v>nt</v>
      </c>
      <c r="AF77" s="239"/>
    </row>
    <row r="78" ht="37.5" customHeight="1">
      <c r="A78" s="213"/>
      <c r="B78" s="204" t="s">
        <v>315</v>
      </c>
      <c r="C78" s="230" t="s">
        <v>9</v>
      </c>
      <c r="D78" s="206" t="s">
        <v>313</v>
      </c>
      <c r="E78" s="240"/>
      <c r="F78" s="206" t="s">
        <v>316</v>
      </c>
      <c r="G78" s="208" t="str">
        <f>'P01'!F77</f>
        <v>c</v>
      </c>
      <c r="H78" s="235" t="str">
        <f>'P02'!F77</f>
        <v>c</v>
      </c>
      <c r="I78" s="235" t="str">
        <f>'P03'!F77</f>
        <v>c</v>
      </c>
      <c r="J78" s="235" t="str">
        <f>'P04'!F77</f>
        <v>na</v>
      </c>
      <c r="K78" s="235" t="str">
        <f>'P05'!F77</f>
        <v>nt</v>
      </c>
      <c r="L78" s="235" t="str">
        <f>'P06'!F77</f>
        <v>nt</v>
      </c>
      <c r="M78" s="235" t="str">
        <f>'P07'!F77</f>
        <v>nt</v>
      </c>
      <c r="N78" s="235" t="str">
        <f>'P08'!F77</f>
        <v>nt</v>
      </c>
      <c r="O78" s="235" t="str">
        <f>'P09'!F77</f>
        <v>nt</v>
      </c>
      <c r="P78" s="236" t="str">
        <f>'P10'!F77</f>
        <v>nt</v>
      </c>
      <c r="Q78" s="215" t="str">
        <f>'P11'!F77</f>
        <v>nt</v>
      </c>
      <c r="R78" s="215" t="str">
        <f>'P12'!F77</f>
        <v>nt</v>
      </c>
      <c r="S78" s="215" t="str">
        <f>'P13'!F77</f>
        <v>nt</v>
      </c>
      <c r="T78" s="215" t="str">
        <f>'P14'!F77</f>
        <v>nt</v>
      </c>
      <c r="U78" s="215" t="str">
        <f>'P15'!F77</f>
        <v>nt</v>
      </c>
      <c r="V78" s="215" t="str">
        <f>'P16'!F77</f>
        <v>nt</v>
      </c>
      <c r="W78" s="215" t="str">
        <f>'P17'!F77</f>
        <v>nt</v>
      </c>
      <c r="X78" s="215" t="str">
        <f>'P18'!F77</f>
        <v>nt</v>
      </c>
      <c r="Y78" s="215" t="str">
        <f>'P19'!F77</f>
        <v>nt</v>
      </c>
      <c r="Z78" s="226" t="str">
        <f>'P20'!F77</f>
        <v>nt</v>
      </c>
      <c r="AA78" s="211" t="str">
        <f>'P21'!F77</f>
        <v>nt</v>
      </c>
      <c r="AB78" s="211" t="str">
        <f>'P22'!F77</f>
        <v>nt</v>
      </c>
      <c r="AC78" s="211" t="str">
        <f>'P23'!F77</f>
        <v>nt</v>
      </c>
      <c r="AD78" s="211" t="str">
        <f>'P24'!F77</f>
        <v>nt</v>
      </c>
      <c r="AE78" s="211" t="str">
        <f>'P25'!F77</f>
        <v>nt</v>
      </c>
      <c r="AF78" s="241"/>
    </row>
    <row r="79" ht="37.5" customHeight="1">
      <c r="A79" s="213"/>
      <c r="B79" s="204" t="s">
        <v>317</v>
      </c>
      <c r="C79" s="232" t="s">
        <v>16</v>
      </c>
      <c r="D79" s="217" t="s">
        <v>318</v>
      </c>
      <c r="E79" s="228"/>
      <c r="F79" s="206" t="s">
        <v>319</v>
      </c>
      <c r="G79" s="208" t="str">
        <f>'P01'!F78</f>
        <v>c</v>
      </c>
      <c r="H79" s="209" t="str">
        <f>'P02'!F78</f>
        <v>c</v>
      </c>
      <c r="I79" s="209" t="str">
        <f>'P03'!F78</f>
        <v>c</v>
      </c>
      <c r="J79" s="209" t="str">
        <f>'P04'!F78</f>
        <v>c</v>
      </c>
      <c r="K79" s="209" t="str">
        <f>'P05'!F78</f>
        <v>nt</v>
      </c>
      <c r="L79" s="209" t="str">
        <f>'P06'!F78</f>
        <v>nt</v>
      </c>
      <c r="M79" s="209" t="str">
        <f>'P07'!F78</f>
        <v>nt</v>
      </c>
      <c r="N79" s="209" t="str">
        <f>'P08'!F78</f>
        <v>nt</v>
      </c>
      <c r="O79" s="209" t="str">
        <f>'P09'!F78</f>
        <v>nt</v>
      </c>
      <c r="P79" s="209" t="str">
        <f>'P10'!F78</f>
        <v>nt</v>
      </c>
      <c r="Q79" s="209" t="str">
        <f>'P11'!F78</f>
        <v>nt</v>
      </c>
      <c r="R79" s="209" t="str">
        <f>'P12'!F78</f>
        <v>nt</v>
      </c>
      <c r="S79" s="209" t="str">
        <f>'P13'!F78</f>
        <v>nt</v>
      </c>
      <c r="T79" s="209" t="str">
        <f>'P14'!F78</f>
        <v>nt</v>
      </c>
      <c r="U79" s="209" t="str">
        <f>'P15'!F78</f>
        <v>nt</v>
      </c>
      <c r="V79" s="209" t="str">
        <f>'P16'!F78</f>
        <v>nt</v>
      </c>
      <c r="W79" s="209" t="str">
        <f>'P17'!F78</f>
        <v>nt</v>
      </c>
      <c r="X79" s="209" t="str">
        <f>'P18'!F78</f>
        <v>nt</v>
      </c>
      <c r="Y79" s="209" t="str">
        <f>'P19'!F78</f>
        <v>nt</v>
      </c>
      <c r="Z79" s="210" t="str">
        <f>'P20'!F78</f>
        <v>nt</v>
      </c>
      <c r="AA79" s="211" t="str">
        <f>'P21'!F78</f>
        <v>nt</v>
      </c>
      <c r="AB79" s="211" t="str">
        <f>'P22'!F78</f>
        <v>nt</v>
      </c>
      <c r="AC79" s="211" t="str">
        <f>'P23'!F78</f>
        <v>nt</v>
      </c>
      <c r="AD79" s="211" t="str">
        <f>'P24'!F78</f>
        <v>nt</v>
      </c>
      <c r="AE79" s="211" t="str">
        <f>'P25'!F78</f>
        <v>nt</v>
      </c>
      <c r="AF79" s="242"/>
    </row>
    <row r="80" ht="37.5" customHeight="1">
      <c r="A80" s="213"/>
      <c r="B80" s="204" t="s">
        <v>320</v>
      </c>
      <c r="C80" s="218" t="s">
        <v>16</v>
      </c>
      <c r="D80" s="217" t="s">
        <v>321</v>
      </c>
      <c r="E80" s="233"/>
      <c r="F80" s="206" t="s">
        <v>322</v>
      </c>
      <c r="G80" s="208" t="str">
        <f>'P01'!F79</f>
        <v>c</v>
      </c>
      <c r="H80" s="208" t="str">
        <f>'P02'!F79</f>
        <v>c</v>
      </c>
      <c r="I80" s="208" t="str">
        <f>'P03'!F79</f>
        <v>c</v>
      </c>
      <c r="J80" s="208" t="str">
        <f>'P04'!F79</f>
        <v>c</v>
      </c>
      <c r="K80" s="208" t="str">
        <f>'P05'!F79</f>
        <v>nt</v>
      </c>
      <c r="L80" s="208" t="str">
        <f>'P06'!F79</f>
        <v>nt</v>
      </c>
      <c r="M80" s="208" t="str">
        <f>'P07'!F79</f>
        <v>nt</v>
      </c>
      <c r="N80" s="208" t="str">
        <f>'P08'!F79</f>
        <v>nt</v>
      </c>
      <c r="O80" s="208" t="str">
        <f>'P09'!F79</f>
        <v>nt</v>
      </c>
      <c r="P80" s="208" t="str">
        <f>'P10'!F79</f>
        <v>nt</v>
      </c>
      <c r="Q80" s="208" t="str">
        <f>'P11'!F79</f>
        <v>nt</v>
      </c>
      <c r="R80" s="208" t="str">
        <f>'P12'!F79</f>
        <v>nt</v>
      </c>
      <c r="S80" s="208" t="str">
        <f>'P13'!F79</f>
        <v>nt</v>
      </c>
      <c r="T80" s="208" t="str">
        <f>'P14'!F79</f>
        <v>nt</v>
      </c>
      <c r="U80" s="208" t="str">
        <f>'P15'!F79</f>
        <v>nt</v>
      </c>
      <c r="V80" s="215" t="str">
        <f>'P16'!F79</f>
        <v>nt</v>
      </c>
      <c r="W80" s="215" t="str">
        <f>'P17'!F79</f>
        <v>nt</v>
      </c>
      <c r="X80" s="215" t="str">
        <f>'P18'!F79</f>
        <v>nt</v>
      </c>
      <c r="Y80" s="215" t="str">
        <f>'P19'!F79</f>
        <v>nt</v>
      </c>
      <c r="Z80" s="210" t="str">
        <f>'P20'!F79</f>
        <v>nt</v>
      </c>
      <c r="AA80" s="211" t="str">
        <f>'P21'!F79</f>
        <v>nt</v>
      </c>
      <c r="AB80" s="211" t="str">
        <f>'P22'!F79</f>
        <v>nt</v>
      </c>
      <c r="AC80" s="211" t="str">
        <f>'P23'!F79</f>
        <v>nt</v>
      </c>
      <c r="AD80" s="211" t="str">
        <f>'P24'!F79</f>
        <v>nt</v>
      </c>
      <c r="AE80" s="211" t="str">
        <f>'P25'!F79</f>
        <v>nt</v>
      </c>
      <c r="AF80" s="212"/>
    </row>
    <row r="81" ht="37.5" customHeight="1">
      <c r="A81" s="213"/>
      <c r="B81" s="204" t="s">
        <v>323</v>
      </c>
      <c r="C81" s="247" t="s">
        <v>16</v>
      </c>
      <c r="D81" s="217" t="s">
        <v>324</v>
      </c>
      <c r="E81" s="247"/>
      <c r="F81" s="206" t="s">
        <v>325</v>
      </c>
      <c r="G81" s="208" t="str">
        <f>'P01'!F80</f>
        <v>na</v>
      </c>
      <c r="H81" s="208" t="str">
        <f>'P02'!F80</f>
        <v>na</v>
      </c>
      <c r="I81" s="208" t="str">
        <f>'P03'!F80</f>
        <v>na</v>
      </c>
      <c r="J81" s="208" t="str">
        <f>'P04'!F80</f>
        <v>na</v>
      </c>
      <c r="K81" s="208" t="str">
        <f>'P05'!F80</f>
        <v>nt</v>
      </c>
      <c r="L81" s="208" t="str">
        <f>'P06'!F80</f>
        <v>nt</v>
      </c>
      <c r="M81" s="208" t="str">
        <f>'P07'!F80</f>
        <v>nt</v>
      </c>
      <c r="N81" s="208" t="str">
        <f>'P08'!F80</f>
        <v>nt</v>
      </c>
      <c r="O81" s="208" t="str">
        <f>'P09'!F80</f>
        <v>nt</v>
      </c>
      <c r="P81" s="214" t="str">
        <f>'P10'!F80</f>
        <v>nt</v>
      </c>
      <c r="Q81" s="215" t="str">
        <f>'P11'!F80</f>
        <v>nt</v>
      </c>
      <c r="R81" s="215" t="str">
        <f>'P12'!F80</f>
        <v>nt</v>
      </c>
      <c r="S81" s="215" t="str">
        <f>'P13'!F80</f>
        <v>nt</v>
      </c>
      <c r="T81" s="215" t="str">
        <f>'P14'!F80</f>
        <v>nt</v>
      </c>
      <c r="U81" s="215" t="str">
        <f>'P15'!F80</f>
        <v>nt</v>
      </c>
      <c r="V81" s="216" t="str">
        <f>'P16'!F80</f>
        <v>nt</v>
      </c>
      <c r="W81" s="216" t="str">
        <f>'P17'!F80</f>
        <v>nt</v>
      </c>
      <c r="X81" s="216" t="str">
        <f>'P18'!F80</f>
        <v>nt</v>
      </c>
      <c r="Y81" s="216" t="str">
        <f>'P19'!F80</f>
        <v>nt</v>
      </c>
      <c r="Z81" s="210" t="str">
        <f>'P20'!F80</f>
        <v>nt</v>
      </c>
      <c r="AA81" s="211" t="str">
        <f>'P21'!F80</f>
        <v>nt</v>
      </c>
      <c r="AB81" s="211" t="str">
        <f>'P22'!F80</f>
        <v>nt</v>
      </c>
      <c r="AC81" s="211" t="str">
        <f>'P23'!F80</f>
        <v>nt</v>
      </c>
      <c r="AD81" s="211" t="str">
        <f>'P24'!F80</f>
        <v>nt</v>
      </c>
      <c r="AE81" s="211" t="str">
        <f>'P25'!F80</f>
        <v>nt</v>
      </c>
      <c r="AF81" s="248"/>
    </row>
    <row r="82" ht="37.5" customHeight="1">
      <c r="A82" s="219"/>
      <c r="B82" s="204" t="s">
        <v>326</v>
      </c>
      <c r="C82" s="247" t="s">
        <v>9</v>
      </c>
      <c r="D82" s="217" t="s">
        <v>327</v>
      </c>
      <c r="E82" s="247"/>
      <c r="F82" s="206" t="s">
        <v>328</v>
      </c>
      <c r="G82" s="208" t="str">
        <f>'P01'!F81</f>
        <v>na</v>
      </c>
      <c r="H82" s="208" t="str">
        <f>'P02'!F81</f>
        <v>na</v>
      </c>
      <c r="I82" s="208" t="str">
        <f>'P03'!F81</f>
        <v>na</v>
      </c>
      <c r="J82" s="208" t="str">
        <f>'P04'!F81</f>
        <v>na</v>
      </c>
      <c r="K82" s="208" t="str">
        <f>'P05'!F81</f>
        <v>nt</v>
      </c>
      <c r="L82" s="208" t="str">
        <f>'P06'!F81</f>
        <v>nt</v>
      </c>
      <c r="M82" s="208" t="str">
        <f>'P07'!F81</f>
        <v>nt</v>
      </c>
      <c r="N82" s="208" t="str">
        <f>'P08'!F81</f>
        <v>nt</v>
      </c>
      <c r="O82" s="208" t="str">
        <f>'P09'!F81</f>
        <v>nt</v>
      </c>
      <c r="P82" s="214" t="str">
        <f>'P10'!F81</f>
        <v>nt</v>
      </c>
      <c r="Q82" s="215" t="str">
        <f>'P11'!F81</f>
        <v>nt</v>
      </c>
      <c r="R82" s="215" t="str">
        <f>'P12'!F81</f>
        <v>nt</v>
      </c>
      <c r="S82" s="215" t="str">
        <f>'P13'!F81</f>
        <v>nt</v>
      </c>
      <c r="T82" s="215" t="str">
        <f>'P14'!F81</f>
        <v>nt</v>
      </c>
      <c r="U82" s="215" t="str">
        <f>'P15'!F81</f>
        <v>nt</v>
      </c>
      <c r="V82" s="216" t="str">
        <f>'P16'!F81</f>
        <v>nt</v>
      </c>
      <c r="W82" s="216" t="str">
        <f>'P17'!F81</f>
        <v>nt</v>
      </c>
      <c r="X82" s="216" t="str">
        <f>'P18'!F81</f>
        <v>nt</v>
      </c>
      <c r="Y82" s="216" t="str">
        <f>'P19'!F81</f>
        <v>nt</v>
      </c>
      <c r="Z82" s="210" t="str">
        <f>'P20'!F81</f>
        <v>nt</v>
      </c>
      <c r="AA82" s="211" t="str">
        <f>'P21'!F81</f>
        <v>nt</v>
      </c>
      <c r="AB82" s="211" t="str">
        <f>'P22'!F81</f>
        <v>nt</v>
      </c>
      <c r="AC82" s="211" t="str">
        <f>'P23'!F81</f>
        <v>nt</v>
      </c>
      <c r="AD82" s="211" t="str">
        <f>'P24'!F81</f>
        <v>nt</v>
      </c>
      <c r="AE82" s="211" t="str">
        <f>'P25'!F81</f>
        <v>nt</v>
      </c>
      <c r="AF82" s="248"/>
    </row>
    <row r="83" ht="37.5" customHeight="1">
      <c r="A83" s="203" t="s">
        <v>329</v>
      </c>
      <c r="B83" s="204" t="s">
        <v>330</v>
      </c>
      <c r="C83" s="247" t="s">
        <v>9</v>
      </c>
      <c r="D83" s="206" t="s">
        <v>331</v>
      </c>
      <c r="E83" s="247" t="s">
        <v>142</v>
      </c>
      <c r="F83" s="206" t="s">
        <v>332</v>
      </c>
      <c r="G83" s="208" t="str">
        <f>'P01'!F82</f>
        <v>na</v>
      </c>
      <c r="H83" s="208" t="str">
        <f>'P02'!F82</f>
        <v>c</v>
      </c>
      <c r="I83" s="208" t="str">
        <f>'P03'!F82</f>
        <v>na</v>
      </c>
      <c r="J83" s="208" t="str">
        <f>'P04'!F82</f>
        <v>na</v>
      </c>
      <c r="K83" s="208" t="str">
        <f>'P05'!F82</f>
        <v>nt</v>
      </c>
      <c r="L83" s="208" t="str">
        <f>'P06'!F82</f>
        <v>nt</v>
      </c>
      <c r="M83" s="208" t="str">
        <f>'P07'!F82</f>
        <v>nt</v>
      </c>
      <c r="N83" s="208" t="str">
        <f>'P08'!F82</f>
        <v>nt</v>
      </c>
      <c r="O83" s="208" t="str">
        <f>'P09'!F82</f>
        <v>nt</v>
      </c>
      <c r="P83" s="214" t="str">
        <f>'P10'!F82</f>
        <v>nt</v>
      </c>
      <c r="Q83" s="215" t="str">
        <f>'P11'!F82</f>
        <v>nt</v>
      </c>
      <c r="R83" s="215" t="str">
        <f>'P12'!F82</f>
        <v>nt</v>
      </c>
      <c r="S83" s="215" t="str">
        <f>'P13'!F82</f>
        <v>nt</v>
      </c>
      <c r="T83" s="215" t="str">
        <f>'P14'!F82</f>
        <v>nt</v>
      </c>
      <c r="U83" s="215" t="str">
        <f>'P15'!F82</f>
        <v>nt</v>
      </c>
      <c r="V83" s="216" t="str">
        <f>'P16'!F82</f>
        <v>nt</v>
      </c>
      <c r="W83" s="216" t="str">
        <f>'P17'!F82</f>
        <v>nt</v>
      </c>
      <c r="X83" s="216" t="str">
        <f>'P18'!F82</f>
        <v>nt</v>
      </c>
      <c r="Y83" s="216" t="str">
        <f>'P19'!F82</f>
        <v>nt</v>
      </c>
      <c r="Z83" s="210" t="str">
        <f>'P20'!F82</f>
        <v>nt</v>
      </c>
      <c r="AA83" s="211" t="str">
        <f>'P21'!F82</f>
        <v>nt</v>
      </c>
      <c r="AB83" s="211" t="str">
        <f>'P22'!F82</f>
        <v>nt</v>
      </c>
      <c r="AC83" s="211" t="str">
        <f>'P23'!F82</f>
        <v>nt</v>
      </c>
      <c r="AD83" s="211" t="str">
        <f>'P24'!F82</f>
        <v>nt</v>
      </c>
      <c r="AE83" s="211" t="str">
        <f>'P25'!F82</f>
        <v>nt</v>
      </c>
      <c r="AF83" s="248"/>
    </row>
    <row r="84" ht="37.5" customHeight="1">
      <c r="A84" s="213"/>
      <c r="B84" s="204" t="s">
        <v>333</v>
      </c>
      <c r="C84" s="223" t="s">
        <v>9</v>
      </c>
      <c r="D84" s="206" t="s">
        <v>334</v>
      </c>
      <c r="E84" s="234" t="s">
        <v>142</v>
      </c>
      <c r="F84" s="206" t="s">
        <v>335</v>
      </c>
      <c r="G84" s="208" t="str">
        <f>'P01'!F83</f>
        <v>na</v>
      </c>
      <c r="H84" s="235" t="str">
        <f>'P02'!F83</f>
        <v>c</v>
      </c>
      <c r="I84" s="235" t="str">
        <f>'P03'!F83</f>
        <v>na</v>
      </c>
      <c r="J84" s="235" t="str">
        <f>'P04'!F83</f>
        <v>na</v>
      </c>
      <c r="K84" s="235" t="str">
        <f>'P05'!F83</f>
        <v>nt</v>
      </c>
      <c r="L84" s="235" t="str">
        <f>'P06'!F83</f>
        <v>nt</v>
      </c>
      <c r="M84" s="235" t="str">
        <f>'P07'!F83</f>
        <v>nt</v>
      </c>
      <c r="N84" s="235" t="str">
        <f>'P08'!F83</f>
        <v>nt</v>
      </c>
      <c r="O84" s="235" t="str">
        <f>'P09'!F83</f>
        <v>nt</v>
      </c>
      <c r="P84" s="236" t="str">
        <f>'P10'!F83</f>
        <v>nt</v>
      </c>
      <c r="Q84" s="215" t="str">
        <f>'P11'!F83</f>
        <v>nt</v>
      </c>
      <c r="R84" s="215" t="str">
        <f>'P12'!F83</f>
        <v>nt</v>
      </c>
      <c r="S84" s="215" t="str">
        <f>'P13'!F83</f>
        <v>nt</v>
      </c>
      <c r="T84" s="215" t="str">
        <f>'P14'!F83</f>
        <v>nt</v>
      </c>
      <c r="U84" s="215" t="str">
        <f>'P15'!F83</f>
        <v>nt</v>
      </c>
      <c r="V84" s="215" t="str">
        <f>'P16'!F83</f>
        <v>nt</v>
      </c>
      <c r="W84" s="215" t="str">
        <f>'P17'!F83</f>
        <v>nt</v>
      </c>
      <c r="X84" s="215" t="str">
        <f>'P18'!F83</f>
        <v>nt</v>
      </c>
      <c r="Y84" s="215" t="str">
        <f>'P19'!F83</f>
        <v>nt</v>
      </c>
      <c r="Z84" s="226" t="str">
        <f>'P20'!F83</f>
        <v>nt</v>
      </c>
      <c r="AA84" s="211" t="str">
        <f>'P21'!F83</f>
        <v>nt</v>
      </c>
      <c r="AB84" s="211" t="str">
        <f>'P22'!F83</f>
        <v>nt</v>
      </c>
      <c r="AC84" s="211" t="str">
        <f>'P23'!F83</f>
        <v>nt</v>
      </c>
      <c r="AD84" s="211" t="str">
        <f>'P24'!F83</f>
        <v>nt</v>
      </c>
      <c r="AE84" s="211" t="str">
        <f>'P25'!F83</f>
        <v>nt</v>
      </c>
      <c r="AF84" s="244"/>
    </row>
    <row r="85" ht="37.5" customHeight="1">
      <c r="A85" s="213"/>
      <c r="B85" s="204" t="s">
        <v>336</v>
      </c>
      <c r="C85" s="227" t="s">
        <v>16</v>
      </c>
      <c r="D85" s="217" t="s">
        <v>337</v>
      </c>
      <c r="E85" s="238"/>
      <c r="F85" s="206" t="s">
        <v>338</v>
      </c>
      <c r="G85" s="208" t="str">
        <f>'P01'!F84</f>
        <v>na</v>
      </c>
      <c r="H85" s="209" t="str">
        <f>'P02'!F84</f>
        <v>na</v>
      </c>
      <c r="I85" s="209" t="str">
        <f>'P03'!F84</f>
        <v>na</v>
      </c>
      <c r="J85" s="209" t="str">
        <f>'P04'!F84</f>
        <v>na</v>
      </c>
      <c r="K85" s="209" t="str">
        <f>'P05'!F84</f>
        <v>nt</v>
      </c>
      <c r="L85" s="209" t="str">
        <f>'P06'!F84</f>
        <v>nt</v>
      </c>
      <c r="M85" s="209" t="str">
        <f>'P07'!F84</f>
        <v>nt</v>
      </c>
      <c r="N85" s="209" t="str">
        <f>'P08'!F84</f>
        <v>nt</v>
      </c>
      <c r="O85" s="209" t="str">
        <f>'P09'!F84</f>
        <v>nt</v>
      </c>
      <c r="P85" s="209" t="str">
        <f>'P10'!F84</f>
        <v>nt</v>
      </c>
      <c r="Q85" s="209" t="str">
        <f>'P11'!F84</f>
        <v>nt</v>
      </c>
      <c r="R85" s="209" t="str">
        <f>'P12'!F84</f>
        <v>nt</v>
      </c>
      <c r="S85" s="209" t="str">
        <f>'P13'!F84</f>
        <v>nt</v>
      </c>
      <c r="T85" s="209" t="str">
        <f>'P14'!F84</f>
        <v>nt</v>
      </c>
      <c r="U85" s="209" t="str">
        <f>'P15'!F84</f>
        <v>nt</v>
      </c>
      <c r="V85" s="209" t="str">
        <f>'P16'!F84</f>
        <v>nt</v>
      </c>
      <c r="W85" s="209" t="str">
        <f>'P17'!F84</f>
        <v>nt</v>
      </c>
      <c r="X85" s="209" t="str">
        <f>'P18'!F84</f>
        <v>nt</v>
      </c>
      <c r="Y85" s="209" t="str">
        <f>'P19'!F84</f>
        <v>nt</v>
      </c>
      <c r="Z85" s="210" t="str">
        <f>'P20'!F84</f>
        <v>nt</v>
      </c>
      <c r="AA85" s="211" t="str">
        <f>'P21'!F84</f>
        <v>nt</v>
      </c>
      <c r="AB85" s="211" t="str">
        <f>'P22'!F84</f>
        <v>nt</v>
      </c>
      <c r="AC85" s="211" t="str">
        <f>'P23'!F84</f>
        <v>nt</v>
      </c>
      <c r="AD85" s="211" t="str">
        <f>'P24'!F84</f>
        <v>nt</v>
      </c>
      <c r="AE85" s="211" t="str">
        <f>'P25'!F84</f>
        <v>nt</v>
      </c>
      <c r="AF85" s="239"/>
    </row>
    <row r="86" ht="37.5" customHeight="1">
      <c r="A86" s="213"/>
      <c r="B86" s="204" t="s">
        <v>339</v>
      </c>
      <c r="C86" s="205" t="s">
        <v>9</v>
      </c>
      <c r="D86" s="249" t="s">
        <v>340</v>
      </c>
      <c r="E86" s="207"/>
      <c r="F86" s="206" t="s">
        <v>341</v>
      </c>
      <c r="G86" s="208" t="str">
        <f>'P01'!F85</f>
        <v>na</v>
      </c>
      <c r="H86" s="208" t="str">
        <f>'P02'!F85</f>
        <v>c</v>
      </c>
      <c r="I86" s="208" t="str">
        <f>'P03'!F85</f>
        <v>na</v>
      </c>
      <c r="J86" s="208" t="str">
        <f>'P04'!F85</f>
        <v>na</v>
      </c>
      <c r="K86" s="208" t="str">
        <f>'P05'!F85</f>
        <v>nt</v>
      </c>
      <c r="L86" s="208" t="str">
        <f>'P06'!F85</f>
        <v>nt</v>
      </c>
      <c r="M86" s="208" t="str">
        <f>'P07'!F85</f>
        <v>nt</v>
      </c>
      <c r="N86" s="208" t="str">
        <f>'P08'!F85</f>
        <v>nt</v>
      </c>
      <c r="O86" s="208" t="str">
        <f>'P09'!F85</f>
        <v>nt</v>
      </c>
      <c r="P86" s="214" t="str">
        <f>'P10'!F85</f>
        <v>nt</v>
      </c>
      <c r="Q86" s="215" t="str">
        <f>'P11'!F85</f>
        <v>nt</v>
      </c>
      <c r="R86" s="215" t="str">
        <f>'P12'!F85</f>
        <v>nt</v>
      </c>
      <c r="S86" s="215" t="str">
        <f>'P13'!F85</f>
        <v>nt</v>
      </c>
      <c r="T86" s="215" t="str">
        <f>'P14'!F85</f>
        <v>nt</v>
      </c>
      <c r="U86" s="215" t="str">
        <f>'P15'!F85</f>
        <v>nt</v>
      </c>
      <c r="V86" s="216" t="str">
        <f>'P16'!F85</f>
        <v>nt</v>
      </c>
      <c r="W86" s="216" t="str">
        <f>'P17'!F85</f>
        <v>nt</v>
      </c>
      <c r="X86" s="216" t="str">
        <f>'P18'!F85</f>
        <v>nt</v>
      </c>
      <c r="Y86" s="216" t="str">
        <f>'P19'!F85</f>
        <v>nt</v>
      </c>
      <c r="Z86" s="210" t="str">
        <f>'P20'!F85</f>
        <v>nt</v>
      </c>
      <c r="AA86" s="211" t="str">
        <f>'P21'!F85</f>
        <v>nt</v>
      </c>
      <c r="AB86" s="211" t="str">
        <f>'P22'!F85</f>
        <v>nt</v>
      </c>
      <c r="AC86" s="211" t="str">
        <f>'P23'!F85</f>
        <v>nt</v>
      </c>
      <c r="AD86" s="211" t="str">
        <f>'P24'!F85</f>
        <v>nt</v>
      </c>
      <c r="AE86" s="211" t="str">
        <f>'P25'!F85</f>
        <v>nt</v>
      </c>
      <c r="AF86" s="239"/>
    </row>
    <row r="87" ht="37.5" customHeight="1">
      <c r="A87" s="213"/>
      <c r="B87" s="204" t="s">
        <v>342</v>
      </c>
      <c r="C87" s="205" t="s">
        <v>9</v>
      </c>
      <c r="D87" s="206" t="s">
        <v>343</v>
      </c>
      <c r="E87" s="207" t="s">
        <v>142</v>
      </c>
      <c r="F87" s="206" t="s">
        <v>344</v>
      </c>
      <c r="G87" s="208" t="str">
        <f>'P01'!F86</f>
        <v>na</v>
      </c>
      <c r="H87" s="208" t="str">
        <f>'P02'!F86</f>
        <v>na</v>
      </c>
      <c r="I87" s="208" t="str">
        <f>'P03'!F86</f>
        <v>na</v>
      </c>
      <c r="J87" s="208" t="str">
        <f>'P04'!F86</f>
        <v>na</v>
      </c>
      <c r="K87" s="208" t="str">
        <f>'P05'!F86</f>
        <v>nt</v>
      </c>
      <c r="L87" s="208" t="str">
        <f>'P06'!F86</f>
        <v>nt</v>
      </c>
      <c r="M87" s="208" t="str">
        <f>'P07'!F86</f>
        <v>nt</v>
      </c>
      <c r="N87" s="208" t="str">
        <f>'P08'!F86</f>
        <v>nt</v>
      </c>
      <c r="O87" s="208" t="str">
        <f>'P09'!F86</f>
        <v>nt</v>
      </c>
      <c r="P87" s="214" t="str">
        <f>'P10'!F86</f>
        <v>nt</v>
      </c>
      <c r="Q87" s="215" t="str">
        <f>'P11'!F86</f>
        <v>nt</v>
      </c>
      <c r="R87" s="215" t="str">
        <f>'P12'!F86</f>
        <v>nt</v>
      </c>
      <c r="S87" s="215" t="str">
        <f>'P13'!F86</f>
        <v>nt</v>
      </c>
      <c r="T87" s="215" t="str">
        <f>'P14'!F86</f>
        <v>nt</v>
      </c>
      <c r="U87" s="215" t="str">
        <f>'P15'!F86</f>
        <v>nt</v>
      </c>
      <c r="V87" s="216" t="str">
        <f>'P16'!F86</f>
        <v>nt</v>
      </c>
      <c r="W87" s="216" t="str">
        <f>'P17'!F86</f>
        <v>nt</v>
      </c>
      <c r="X87" s="216" t="str">
        <f>'P18'!F86</f>
        <v>nt</v>
      </c>
      <c r="Y87" s="216" t="str">
        <f>'P19'!F86</f>
        <v>nt</v>
      </c>
      <c r="Z87" s="210" t="str">
        <f>'P20'!F86</f>
        <v>nt</v>
      </c>
      <c r="AA87" s="211" t="str">
        <f>'P21'!F86</f>
        <v>nt</v>
      </c>
      <c r="AB87" s="211" t="str">
        <f>'P22'!F86</f>
        <v>nt</v>
      </c>
      <c r="AC87" s="211" t="str">
        <f>'P23'!F86</f>
        <v>nt</v>
      </c>
      <c r="AD87" s="211" t="str">
        <f>'P24'!F86</f>
        <v>nt</v>
      </c>
      <c r="AE87" s="211" t="str">
        <f>'P25'!F86</f>
        <v>nt</v>
      </c>
      <c r="AF87" s="239"/>
    </row>
    <row r="88" ht="37.5" customHeight="1">
      <c r="A88" s="213"/>
      <c r="B88" s="204" t="s">
        <v>345</v>
      </c>
      <c r="C88" s="205" t="s">
        <v>9</v>
      </c>
      <c r="D88" s="206" t="s">
        <v>343</v>
      </c>
      <c r="E88" s="233" t="s">
        <v>142</v>
      </c>
      <c r="F88" s="206" t="s">
        <v>346</v>
      </c>
      <c r="G88" s="208" t="str">
        <f>'P01'!F87</f>
        <v>na</v>
      </c>
      <c r="H88" s="208" t="str">
        <f>'P02'!F87</f>
        <v>na</v>
      </c>
      <c r="I88" s="208" t="str">
        <f>'P03'!F87</f>
        <v>na</v>
      </c>
      <c r="J88" s="208" t="str">
        <f>'P04'!F87</f>
        <v>na</v>
      </c>
      <c r="K88" s="208" t="str">
        <f>'P05'!F87</f>
        <v>nt</v>
      </c>
      <c r="L88" s="208" t="str">
        <f>'P06'!F87</f>
        <v>nt</v>
      </c>
      <c r="M88" s="208" t="str">
        <f>'P07'!F87</f>
        <v>nt</v>
      </c>
      <c r="N88" s="208" t="str">
        <f>'P08'!F87</f>
        <v>nt</v>
      </c>
      <c r="O88" s="208" t="str">
        <f>'P09'!F87</f>
        <v>nt</v>
      </c>
      <c r="P88" s="214" t="str">
        <f>'P10'!F87</f>
        <v>nt</v>
      </c>
      <c r="Q88" s="215" t="str">
        <f>'P11'!F87</f>
        <v>nt</v>
      </c>
      <c r="R88" s="215" t="str">
        <f>'P12'!F87</f>
        <v>nt</v>
      </c>
      <c r="S88" s="215" t="str">
        <f>'P13'!F87</f>
        <v>nt</v>
      </c>
      <c r="T88" s="215" t="str">
        <f>'P14'!F87</f>
        <v>nt</v>
      </c>
      <c r="U88" s="215" t="str">
        <f>'P15'!F87</f>
        <v>nt</v>
      </c>
      <c r="V88" s="216" t="str">
        <f>'P16'!F87</f>
        <v>nt</v>
      </c>
      <c r="W88" s="216" t="str">
        <f>'P17'!F87</f>
        <v>nt</v>
      </c>
      <c r="X88" s="216" t="str">
        <f>'P18'!F87</f>
        <v>nt</v>
      </c>
      <c r="Y88" s="216" t="str">
        <f>'P19'!F87</f>
        <v>nt</v>
      </c>
      <c r="Z88" s="210" t="str">
        <f>'P20'!F87</f>
        <v>nt</v>
      </c>
      <c r="AA88" s="211" t="str">
        <f>'P21'!F87</f>
        <v>nt</v>
      </c>
      <c r="AB88" s="211" t="str">
        <f>'P22'!F87</f>
        <v>nt</v>
      </c>
      <c r="AC88" s="211" t="str">
        <f>'P23'!F87</f>
        <v>nt</v>
      </c>
      <c r="AD88" s="211" t="str">
        <f>'P24'!F87</f>
        <v>nt</v>
      </c>
      <c r="AE88" s="211" t="str">
        <f>'P25'!F87</f>
        <v>nt</v>
      </c>
      <c r="AF88" s="239"/>
    </row>
    <row r="89" ht="37.5" customHeight="1">
      <c r="A89" s="213"/>
      <c r="B89" s="204" t="s">
        <v>347</v>
      </c>
      <c r="C89" s="205" t="s">
        <v>9</v>
      </c>
      <c r="D89" s="206" t="s">
        <v>343</v>
      </c>
      <c r="E89" s="233"/>
      <c r="F89" s="206" t="s">
        <v>348</v>
      </c>
      <c r="G89" s="208" t="str">
        <f>'P01'!F88</f>
        <v>na</v>
      </c>
      <c r="H89" s="208" t="str">
        <f>'P02'!F88</f>
        <v>na</v>
      </c>
      <c r="I89" s="208" t="str">
        <f>'P03'!F88</f>
        <v>na</v>
      </c>
      <c r="J89" s="208" t="str">
        <f>'P04'!F88</f>
        <v>na</v>
      </c>
      <c r="K89" s="208" t="str">
        <f>'P05'!F88</f>
        <v>nt</v>
      </c>
      <c r="L89" s="208" t="str">
        <f>'P06'!F88</f>
        <v>nt</v>
      </c>
      <c r="M89" s="208" t="str">
        <f>'P07'!F88</f>
        <v>nt</v>
      </c>
      <c r="N89" s="208" t="str">
        <f>'P08'!F88</f>
        <v>nt</v>
      </c>
      <c r="O89" s="208" t="str">
        <f>'P09'!F88</f>
        <v>nt</v>
      </c>
      <c r="P89" s="214" t="str">
        <f>'P10'!F88</f>
        <v>nt</v>
      </c>
      <c r="Q89" s="215" t="str">
        <f>'P11'!F88</f>
        <v>nt</v>
      </c>
      <c r="R89" s="215" t="str">
        <f>'P12'!F88</f>
        <v>nt</v>
      </c>
      <c r="S89" s="215" t="str">
        <f>'P13'!F88</f>
        <v>nt</v>
      </c>
      <c r="T89" s="215" t="str">
        <f>'P14'!F88</f>
        <v>nt</v>
      </c>
      <c r="U89" s="215" t="str">
        <f>'P15'!F88</f>
        <v>nt</v>
      </c>
      <c r="V89" s="216" t="str">
        <f>'P16'!F88</f>
        <v>nt</v>
      </c>
      <c r="W89" s="216" t="str">
        <f>'P17'!F88</f>
        <v>nt</v>
      </c>
      <c r="X89" s="216" t="str">
        <f>'P18'!F88</f>
        <v>nt</v>
      </c>
      <c r="Y89" s="216" t="str">
        <f>'P19'!F88</f>
        <v>nt</v>
      </c>
      <c r="Z89" s="210" t="str">
        <f>'P20'!F88</f>
        <v>nt</v>
      </c>
      <c r="AA89" s="211" t="str">
        <f>'P21'!F88</f>
        <v>nt</v>
      </c>
      <c r="AB89" s="211" t="str">
        <f>'P22'!F88</f>
        <v>nt</v>
      </c>
      <c r="AC89" s="211" t="str">
        <f>'P23'!F88</f>
        <v>nt</v>
      </c>
      <c r="AD89" s="211" t="str">
        <f>'P24'!F88</f>
        <v>nt</v>
      </c>
      <c r="AE89" s="211" t="str">
        <f>'P25'!F88</f>
        <v>nt</v>
      </c>
      <c r="AF89" s="239"/>
    </row>
    <row r="90" ht="37.5" customHeight="1">
      <c r="A90" s="213"/>
      <c r="B90" s="204" t="s">
        <v>349</v>
      </c>
      <c r="C90" s="205" t="s">
        <v>9</v>
      </c>
      <c r="D90" s="217" t="s">
        <v>212</v>
      </c>
      <c r="E90" s="207"/>
      <c r="F90" s="206" t="s">
        <v>350</v>
      </c>
      <c r="G90" s="208" t="str">
        <f>'P01'!F89</f>
        <v>na</v>
      </c>
      <c r="H90" s="208" t="str">
        <f>'P02'!F89</f>
        <v>na</v>
      </c>
      <c r="I90" s="208" t="str">
        <f>'P03'!F89</f>
        <v>na</v>
      </c>
      <c r="J90" s="208" t="str">
        <f>'P04'!F89</f>
        <v>na</v>
      </c>
      <c r="K90" s="208" t="str">
        <f>'P05'!F89</f>
        <v>nt</v>
      </c>
      <c r="L90" s="208" t="str">
        <f>'P06'!F89</f>
        <v>nt</v>
      </c>
      <c r="M90" s="208" t="str">
        <f>'P07'!F89</f>
        <v>nt</v>
      </c>
      <c r="N90" s="208" t="str">
        <f>'P08'!F89</f>
        <v>nt</v>
      </c>
      <c r="O90" s="208" t="str">
        <f>'P09'!F89</f>
        <v>nt</v>
      </c>
      <c r="P90" s="214" t="str">
        <f>'P10'!F89</f>
        <v>nt</v>
      </c>
      <c r="Q90" s="215" t="str">
        <f>'P11'!F89</f>
        <v>nt</v>
      </c>
      <c r="R90" s="215" t="str">
        <f>'P12'!F89</f>
        <v>nt</v>
      </c>
      <c r="S90" s="215" t="str">
        <f>'P13'!F89</f>
        <v>nt</v>
      </c>
      <c r="T90" s="215" t="str">
        <f>'P14'!F89</f>
        <v>nt</v>
      </c>
      <c r="U90" s="215" t="str">
        <f>'P15'!F89</f>
        <v>nt</v>
      </c>
      <c r="V90" s="216" t="str">
        <f>'P16'!F89</f>
        <v>nt</v>
      </c>
      <c r="W90" s="216" t="str">
        <f>'P17'!F89</f>
        <v>nt</v>
      </c>
      <c r="X90" s="216" t="str">
        <f>'P18'!F89</f>
        <v>nt</v>
      </c>
      <c r="Y90" s="216" t="str">
        <f>'P19'!F89</f>
        <v>nt</v>
      </c>
      <c r="Z90" s="210" t="str">
        <f>'P20'!F89</f>
        <v>nt</v>
      </c>
      <c r="AA90" s="211" t="str">
        <f>'P21'!F89</f>
        <v>nt</v>
      </c>
      <c r="AB90" s="211" t="str">
        <f>'P22'!F89</f>
        <v>nt</v>
      </c>
      <c r="AC90" s="211" t="str">
        <f>'P23'!F89</f>
        <v>nt</v>
      </c>
      <c r="AD90" s="211" t="str">
        <f>'P24'!F89</f>
        <v>nt</v>
      </c>
      <c r="AE90" s="211" t="str">
        <f>'P25'!F89</f>
        <v>nt</v>
      </c>
      <c r="AF90" s="239"/>
    </row>
    <row r="91" ht="37.5" customHeight="1">
      <c r="A91" s="213"/>
      <c r="B91" s="204" t="s">
        <v>351</v>
      </c>
      <c r="C91" s="205" t="s">
        <v>9</v>
      </c>
      <c r="D91" s="206" t="s">
        <v>238</v>
      </c>
      <c r="E91" s="207" t="s">
        <v>142</v>
      </c>
      <c r="F91" s="206" t="s">
        <v>352</v>
      </c>
      <c r="G91" s="208" t="str">
        <f>'P01'!F90</f>
        <v>na</v>
      </c>
      <c r="H91" s="208" t="str">
        <f>'P02'!F90</f>
        <v>c</v>
      </c>
      <c r="I91" s="208" t="str">
        <f>'P03'!F90</f>
        <v>na</v>
      </c>
      <c r="J91" s="208" t="str">
        <f>'P04'!F90</f>
        <v>na</v>
      </c>
      <c r="K91" s="208" t="str">
        <f>'P05'!F90</f>
        <v>nt</v>
      </c>
      <c r="L91" s="208" t="str">
        <f>'P06'!F90</f>
        <v>nt</v>
      </c>
      <c r="M91" s="208" t="str">
        <f>'P07'!F90</f>
        <v>nt</v>
      </c>
      <c r="N91" s="208" t="str">
        <f>'P08'!F90</f>
        <v>nt</v>
      </c>
      <c r="O91" s="208" t="str">
        <f>'P09'!F90</f>
        <v>nt</v>
      </c>
      <c r="P91" s="214" t="str">
        <f>'P10'!F90</f>
        <v>nt</v>
      </c>
      <c r="Q91" s="215" t="str">
        <f>'P11'!F90</f>
        <v>nt</v>
      </c>
      <c r="R91" s="215" t="str">
        <f>'P12'!F90</f>
        <v>nt</v>
      </c>
      <c r="S91" s="215" t="str">
        <f>'P13'!F90</f>
        <v>nt</v>
      </c>
      <c r="T91" s="215" t="str">
        <f>'P14'!F90</f>
        <v>nt</v>
      </c>
      <c r="U91" s="215" t="str">
        <f>'P15'!F90</f>
        <v>nt</v>
      </c>
      <c r="V91" s="216" t="str">
        <f>'P16'!F90</f>
        <v>nt</v>
      </c>
      <c r="W91" s="216" t="str">
        <f>'P17'!F90</f>
        <v>nt</v>
      </c>
      <c r="X91" s="216" t="str">
        <f>'P18'!F90</f>
        <v>nt</v>
      </c>
      <c r="Y91" s="216" t="str">
        <f>'P19'!F90</f>
        <v>nt</v>
      </c>
      <c r="Z91" s="210" t="str">
        <f>'P20'!F90</f>
        <v>nt</v>
      </c>
      <c r="AA91" s="211" t="str">
        <f>'P21'!F90</f>
        <v>nt</v>
      </c>
      <c r="AB91" s="211" t="str">
        <f>'P22'!F90</f>
        <v>nt</v>
      </c>
      <c r="AC91" s="211" t="str">
        <f>'P23'!F90</f>
        <v>nt</v>
      </c>
      <c r="AD91" s="211" t="str">
        <f>'P24'!F90</f>
        <v>nt</v>
      </c>
      <c r="AE91" s="211" t="str">
        <f>'P25'!F90</f>
        <v>nt</v>
      </c>
      <c r="AF91" s="239"/>
    </row>
    <row r="92" ht="37.5" customHeight="1">
      <c r="A92" s="213"/>
      <c r="B92" s="204" t="s">
        <v>353</v>
      </c>
      <c r="C92" s="205" t="s">
        <v>9</v>
      </c>
      <c r="D92" s="206" t="s">
        <v>354</v>
      </c>
      <c r="E92" s="207" t="s">
        <v>142</v>
      </c>
      <c r="F92" s="206" t="s">
        <v>355</v>
      </c>
      <c r="G92" s="208" t="str">
        <f>'P01'!F91</f>
        <v>na</v>
      </c>
      <c r="H92" s="208" t="str">
        <f>'P02'!F91</f>
        <v>na</v>
      </c>
      <c r="I92" s="208" t="str">
        <f>'P03'!F91</f>
        <v>na</v>
      </c>
      <c r="J92" s="208" t="str">
        <f>'P04'!F91</f>
        <v>na</v>
      </c>
      <c r="K92" s="208" t="str">
        <f>'P05'!F91</f>
        <v>nt</v>
      </c>
      <c r="L92" s="208" t="str">
        <f>'P06'!F91</f>
        <v>nt</v>
      </c>
      <c r="M92" s="208" t="str">
        <f>'P07'!F91</f>
        <v>nt</v>
      </c>
      <c r="N92" s="208" t="str">
        <f>'P08'!F91</f>
        <v>nt</v>
      </c>
      <c r="O92" s="208" t="str">
        <f>'P09'!F91</f>
        <v>nt</v>
      </c>
      <c r="P92" s="214" t="str">
        <f>'P10'!F91</f>
        <v>nt</v>
      </c>
      <c r="Q92" s="215" t="str">
        <f>'P11'!F91</f>
        <v>nt</v>
      </c>
      <c r="R92" s="215" t="str">
        <f>'P12'!F91</f>
        <v>nt</v>
      </c>
      <c r="S92" s="215" t="str">
        <f>'P13'!F91</f>
        <v>nt</v>
      </c>
      <c r="T92" s="215" t="str">
        <f>'P14'!F91</f>
        <v>nt</v>
      </c>
      <c r="U92" s="215" t="str">
        <f>'P15'!F91</f>
        <v>nt</v>
      </c>
      <c r="V92" s="216" t="str">
        <f>'P16'!F91</f>
        <v>nt</v>
      </c>
      <c r="W92" s="216" t="str">
        <f>'P17'!F91</f>
        <v>nt</v>
      </c>
      <c r="X92" s="216" t="str">
        <f>'P18'!F91</f>
        <v>nt</v>
      </c>
      <c r="Y92" s="216" t="str">
        <f>'P19'!F91</f>
        <v>nt</v>
      </c>
      <c r="Z92" s="210" t="str">
        <f>'P20'!F91</f>
        <v>nt</v>
      </c>
      <c r="AA92" s="211" t="str">
        <f>'P21'!F91</f>
        <v>nt</v>
      </c>
      <c r="AB92" s="211" t="str">
        <f>'P22'!F91</f>
        <v>nt</v>
      </c>
      <c r="AC92" s="211" t="str">
        <f>'P23'!F91</f>
        <v>nt</v>
      </c>
      <c r="AD92" s="211" t="str">
        <f>'P24'!F91</f>
        <v>nt</v>
      </c>
      <c r="AE92" s="211" t="str">
        <f>'P25'!F91</f>
        <v>nt</v>
      </c>
      <c r="AF92" s="239"/>
    </row>
    <row r="93" ht="37.5" customHeight="1">
      <c r="A93" s="213"/>
      <c r="B93" s="204" t="s">
        <v>356</v>
      </c>
      <c r="C93" s="205" t="s">
        <v>16</v>
      </c>
      <c r="D93" s="217" t="s">
        <v>357</v>
      </c>
      <c r="E93" s="207"/>
      <c r="F93" s="206" t="s">
        <v>358</v>
      </c>
      <c r="G93" s="208" t="str">
        <f>'P01'!F92</f>
        <v>na</v>
      </c>
      <c r="H93" s="208" t="str">
        <f>'P02'!F92</f>
        <v>na</v>
      </c>
      <c r="I93" s="208" t="str">
        <f>'P03'!F92</f>
        <v>na</v>
      </c>
      <c r="J93" s="208" t="str">
        <f>'P04'!F92</f>
        <v>na</v>
      </c>
      <c r="K93" s="208" t="str">
        <f>'P05'!F92</f>
        <v>nt</v>
      </c>
      <c r="L93" s="208" t="str">
        <f>'P06'!F92</f>
        <v>nt</v>
      </c>
      <c r="M93" s="208" t="str">
        <f>'P07'!F92</f>
        <v>nt</v>
      </c>
      <c r="N93" s="208" t="str">
        <f>'P08'!F92</f>
        <v>nt</v>
      </c>
      <c r="O93" s="208" t="str">
        <f>'P09'!F92</f>
        <v>nt</v>
      </c>
      <c r="P93" s="214" t="str">
        <f>'P10'!F92</f>
        <v>nt</v>
      </c>
      <c r="Q93" s="215" t="str">
        <f>'P11'!F92</f>
        <v>nt</v>
      </c>
      <c r="R93" s="215" t="str">
        <f>'P12'!F92</f>
        <v>nt</v>
      </c>
      <c r="S93" s="215" t="str">
        <f>'P13'!F92</f>
        <v>nt</v>
      </c>
      <c r="T93" s="215" t="str">
        <f>'P14'!F92</f>
        <v>nt</v>
      </c>
      <c r="U93" s="215" t="str">
        <f>'P15'!F92</f>
        <v>nt</v>
      </c>
      <c r="V93" s="216" t="str">
        <f>'P16'!F92</f>
        <v>nt</v>
      </c>
      <c r="W93" s="216" t="str">
        <f>'P17'!F92</f>
        <v>nt</v>
      </c>
      <c r="X93" s="216" t="str">
        <f>'P18'!F92</f>
        <v>nt</v>
      </c>
      <c r="Y93" s="216" t="str">
        <f>'P19'!F92</f>
        <v>nt</v>
      </c>
      <c r="Z93" s="210" t="str">
        <f>'P20'!F92</f>
        <v>nt</v>
      </c>
      <c r="AA93" s="211" t="str">
        <f>'P21'!F92</f>
        <v>nt</v>
      </c>
      <c r="AB93" s="211" t="str">
        <f>'P22'!F92</f>
        <v>nt</v>
      </c>
      <c r="AC93" s="211" t="str">
        <f>'P23'!F92</f>
        <v>nt</v>
      </c>
      <c r="AD93" s="211" t="str">
        <f>'P24'!F92</f>
        <v>nt</v>
      </c>
      <c r="AE93" s="211" t="str">
        <f>'P25'!F92</f>
        <v>nt</v>
      </c>
      <c r="AF93" s="239"/>
    </row>
    <row r="94" ht="37.5" customHeight="1">
      <c r="A94" s="213"/>
      <c r="B94" s="204" t="s">
        <v>359</v>
      </c>
      <c r="C94" s="205" t="s">
        <v>16</v>
      </c>
      <c r="D94" s="217" t="s">
        <v>360</v>
      </c>
      <c r="E94" s="207"/>
      <c r="F94" s="206" t="s">
        <v>361</v>
      </c>
      <c r="G94" s="208" t="str">
        <f>'P01'!F93</f>
        <v>na</v>
      </c>
      <c r="H94" s="208" t="str">
        <f>'P02'!F93</f>
        <v>na</v>
      </c>
      <c r="I94" s="208" t="str">
        <f>'P03'!F93</f>
        <v>na</v>
      </c>
      <c r="J94" s="208" t="str">
        <f>'P04'!F93</f>
        <v>na</v>
      </c>
      <c r="K94" s="208" t="str">
        <f>'P05'!F93</f>
        <v>nt</v>
      </c>
      <c r="L94" s="208" t="str">
        <f>'P06'!F93</f>
        <v>nt</v>
      </c>
      <c r="M94" s="208" t="str">
        <f>'P07'!F93</f>
        <v>nt</v>
      </c>
      <c r="N94" s="208" t="str">
        <f>'P08'!F93</f>
        <v>nt</v>
      </c>
      <c r="O94" s="208" t="str">
        <f>'P09'!F93</f>
        <v>nt</v>
      </c>
      <c r="P94" s="214" t="str">
        <f>'P10'!F93</f>
        <v>nt</v>
      </c>
      <c r="Q94" s="215" t="str">
        <f>'P11'!F93</f>
        <v>nt</v>
      </c>
      <c r="R94" s="215" t="str">
        <f>'P12'!F93</f>
        <v>nt</v>
      </c>
      <c r="S94" s="215" t="str">
        <f>'P13'!F93</f>
        <v>nt</v>
      </c>
      <c r="T94" s="215" t="str">
        <f>'P14'!F93</f>
        <v>nt</v>
      </c>
      <c r="U94" s="215" t="str">
        <f>'P15'!F93</f>
        <v>nt</v>
      </c>
      <c r="V94" s="216" t="str">
        <f>'P16'!F93</f>
        <v>nt</v>
      </c>
      <c r="W94" s="216" t="str">
        <f>'P17'!F93</f>
        <v>nt</v>
      </c>
      <c r="X94" s="216" t="str">
        <f>'P18'!F93</f>
        <v>nt</v>
      </c>
      <c r="Y94" s="216" t="str">
        <f>'P19'!F93</f>
        <v>nt</v>
      </c>
      <c r="Z94" s="210" t="str">
        <f>'P20'!F93</f>
        <v>nt</v>
      </c>
      <c r="AA94" s="211" t="str">
        <f>'P21'!F93</f>
        <v>nt</v>
      </c>
      <c r="AB94" s="211" t="str">
        <f>'P22'!F93</f>
        <v>nt</v>
      </c>
      <c r="AC94" s="211" t="str">
        <f>'P23'!F93</f>
        <v>nt</v>
      </c>
      <c r="AD94" s="211" t="str">
        <f>'P24'!F93</f>
        <v>nt</v>
      </c>
      <c r="AE94" s="211" t="str">
        <f>'P25'!F93</f>
        <v>nt</v>
      </c>
      <c r="AF94" s="239"/>
    </row>
    <row r="95" ht="37.5" customHeight="1">
      <c r="A95" s="219"/>
      <c r="B95" s="204" t="s">
        <v>362</v>
      </c>
      <c r="C95" s="205" t="s">
        <v>16</v>
      </c>
      <c r="D95" s="217" t="s">
        <v>363</v>
      </c>
      <c r="E95" s="207"/>
      <c r="F95" s="206" t="s">
        <v>364</v>
      </c>
      <c r="G95" s="208" t="str">
        <f>'P01'!F94</f>
        <v>na</v>
      </c>
      <c r="H95" s="208" t="str">
        <f>'P02'!F94</f>
        <v>na</v>
      </c>
      <c r="I95" s="208" t="str">
        <f>'P03'!F94</f>
        <v>na</v>
      </c>
      <c r="J95" s="208" t="str">
        <f>'P04'!F94</f>
        <v>na</v>
      </c>
      <c r="K95" s="208" t="str">
        <f>'P05'!F94</f>
        <v>nt</v>
      </c>
      <c r="L95" s="208" t="str">
        <f>'P06'!F94</f>
        <v>nt</v>
      </c>
      <c r="M95" s="208" t="str">
        <f>'P07'!F94</f>
        <v>nt</v>
      </c>
      <c r="N95" s="208" t="str">
        <f>'P08'!F94</f>
        <v>nt</v>
      </c>
      <c r="O95" s="208" t="str">
        <f>'P09'!F94</f>
        <v>nt</v>
      </c>
      <c r="P95" s="214" t="str">
        <f>'P10'!F94</f>
        <v>nt</v>
      </c>
      <c r="Q95" s="215" t="str">
        <f>'P11'!F94</f>
        <v>nt</v>
      </c>
      <c r="R95" s="215" t="str">
        <f>'P12'!F94</f>
        <v>nt</v>
      </c>
      <c r="S95" s="215" t="str">
        <f>'P13'!F94</f>
        <v>nt</v>
      </c>
      <c r="T95" s="215" t="str">
        <f>'P14'!F94</f>
        <v>nt</v>
      </c>
      <c r="U95" s="215" t="str">
        <f>'P15'!F94</f>
        <v>nt</v>
      </c>
      <c r="V95" s="216" t="str">
        <f>'P16'!F94</f>
        <v>nt</v>
      </c>
      <c r="W95" s="216" t="str">
        <f>'P17'!F94</f>
        <v>nt</v>
      </c>
      <c r="X95" s="216" t="str">
        <f>'P18'!F94</f>
        <v>nt</v>
      </c>
      <c r="Y95" s="216" t="str">
        <f>'P19'!F94</f>
        <v>nt</v>
      </c>
      <c r="Z95" s="210" t="str">
        <f>'P20'!F94</f>
        <v>nt</v>
      </c>
      <c r="AA95" s="211" t="str">
        <f>'P21'!F94</f>
        <v>nt</v>
      </c>
      <c r="AB95" s="211" t="str">
        <f>'P22'!F94</f>
        <v>nt</v>
      </c>
      <c r="AC95" s="211" t="str">
        <f>'P23'!F94</f>
        <v>nt</v>
      </c>
      <c r="AD95" s="211" t="str">
        <f>'P24'!F94</f>
        <v>nt</v>
      </c>
      <c r="AE95" s="211" t="str">
        <f>'P25'!F94</f>
        <v>nt</v>
      </c>
      <c r="AF95" s="239"/>
    </row>
    <row r="96" ht="37.5" customHeight="1">
      <c r="A96" s="203" t="s">
        <v>365</v>
      </c>
      <c r="B96" s="204" t="s">
        <v>366</v>
      </c>
      <c r="C96" s="205" t="s">
        <v>16</v>
      </c>
      <c r="D96" s="217" t="s">
        <v>367</v>
      </c>
      <c r="E96" s="207"/>
      <c r="F96" s="206" t="s">
        <v>368</v>
      </c>
      <c r="G96" s="208" t="str">
        <f>'P01'!F95</f>
        <v>na</v>
      </c>
      <c r="H96" s="208" t="str">
        <f>'P02'!F95</f>
        <v>na</v>
      </c>
      <c r="I96" s="208" t="str">
        <f>'P03'!F95</f>
        <v>na</v>
      </c>
      <c r="J96" s="208" t="str">
        <f>'P04'!F95</f>
        <v>na</v>
      </c>
      <c r="K96" s="208" t="str">
        <f>'P05'!F95</f>
        <v>nt</v>
      </c>
      <c r="L96" s="208" t="str">
        <f>'P06'!F95</f>
        <v>nt</v>
      </c>
      <c r="M96" s="208" t="str">
        <f>'P07'!F95</f>
        <v>nt</v>
      </c>
      <c r="N96" s="208" t="str">
        <f>'P08'!F95</f>
        <v>nt</v>
      </c>
      <c r="O96" s="208" t="str">
        <f>'P09'!F95</f>
        <v>nt</v>
      </c>
      <c r="P96" s="214" t="str">
        <f>'P10'!F95</f>
        <v>nt</v>
      </c>
      <c r="Q96" s="215" t="str">
        <f>'P11'!F95</f>
        <v>nt</v>
      </c>
      <c r="R96" s="215" t="str">
        <f>'P12'!F95</f>
        <v>nt</v>
      </c>
      <c r="S96" s="215" t="str">
        <f>'P13'!F95</f>
        <v>nt</v>
      </c>
      <c r="T96" s="215" t="str">
        <f>'P14'!F95</f>
        <v>nt</v>
      </c>
      <c r="U96" s="215" t="str">
        <f>'P15'!F95</f>
        <v>nt</v>
      </c>
      <c r="V96" s="216" t="str">
        <f>'P16'!F95</f>
        <v>nt</v>
      </c>
      <c r="W96" s="216" t="str">
        <f>'P17'!F95</f>
        <v>nt</v>
      </c>
      <c r="X96" s="216" t="str">
        <f>'P18'!F95</f>
        <v>nt</v>
      </c>
      <c r="Y96" s="216" t="str">
        <f>'P19'!F95</f>
        <v>nt</v>
      </c>
      <c r="Z96" s="210" t="str">
        <f>'P20'!F95</f>
        <v>nt</v>
      </c>
      <c r="AA96" s="211" t="str">
        <f>'P21'!F95</f>
        <v>nt</v>
      </c>
      <c r="AB96" s="211" t="str">
        <f>'P22'!F95</f>
        <v>nt</v>
      </c>
      <c r="AC96" s="211" t="str">
        <f>'P23'!F95</f>
        <v>nt</v>
      </c>
      <c r="AD96" s="211" t="str">
        <f>'P24'!F95</f>
        <v>nt</v>
      </c>
      <c r="AE96" s="211" t="str">
        <f>'P25'!F95</f>
        <v>nt</v>
      </c>
      <c r="AF96" s="239"/>
    </row>
    <row r="97" ht="37.5" customHeight="1">
      <c r="A97" s="213"/>
      <c r="B97" s="204" t="s">
        <v>369</v>
      </c>
      <c r="C97" s="205" t="s">
        <v>16</v>
      </c>
      <c r="D97" s="217" t="s">
        <v>370</v>
      </c>
      <c r="E97" s="207"/>
      <c r="F97" s="206" t="s">
        <v>371</v>
      </c>
      <c r="G97" s="208" t="str">
        <f>'P01'!F96</f>
        <v>na</v>
      </c>
      <c r="H97" s="208" t="str">
        <f>'P02'!F96</f>
        <v>na</v>
      </c>
      <c r="I97" s="208" t="str">
        <f>'P03'!F96</f>
        <v>na</v>
      </c>
      <c r="J97" s="208" t="str">
        <f>'P04'!F96</f>
        <v>na</v>
      </c>
      <c r="K97" s="208" t="str">
        <f>'P05'!F96</f>
        <v>nt</v>
      </c>
      <c r="L97" s="208" t="str">
        <f>'P06'!F96</f>
        <v>nt</v>
      </c>
      <c r="M97" s="208" t="str">
        <f>'P07'!F96</f>
        <v>nt</v>
      </c>
      <c r="N97" s="208" t="str">
        <f>'P08'!F96</f>
        <v>nt</v>
      </c>
      <c r="O97" s="208" t="str">
        <f>'P09'!F96</f>
        <v>nt</v>
      </c>
      <c r="P97" s="214" t="str">
        <f>'P10'!F96</f>
        <v>nt</v>
      </c>
      <c r="Q97" s="215" t="str">
        <f>'P11'!F96</f>
        <v>nt</v>
      </c>
      <c r="R97" s="215" t="str">
        <f>'P12'!F96</f>
        <v>nt</v>
      </c>
      <c r="S97" s="215" t="str">
        <f>'P13'!F96</f>
        <v>nt</v>
      </c>
      <c r="T97" s="215" t="str">
        <f>'P14'!F96</f>
        <v>nt</v>
      </c>
      <c r="U97" s="215" t="str">
        <f>'P15'!F96</f>
        <v>nt</v>
      </c>
      <c r="V97" s="216" t="str">
        <f>'P16'!F96</f>
        <v>nt</v>
      </c>
      <c r="W97" s="216" t="str">
        <f>'P17'!F96</f>
        <v>nt</v>
      </c>
      <c r="X97" s="216" t="str">
        <f>'P18'!F96</f>
        <v>nt</v>
      </c>
      <c r="Y97" s="216" t="str">
        <f>'P19'!F96</f>
        <v>nt</v>
      </c>
      <c r="Z97" s="210" t="str">
        <f>'P20'!F96</f>
        <v>nt</v>
      </c>
      <c r="AA97" s="211" t="str">
        <f>'P21'!F96</f>
        <v>nt</v>
      </c>
      <c r="AB97" s="211" t="str">
        <f>'P22'!F96</f>
        <v>nt</v>
      </c>
      <c r="AC97" s="211" t="str">
        <f>'P23'!F96</f>
        <v>nt</v>
      </c>
      <c r="AD97" s="211" t="str">
        <f>'P24'!F96</f>
        <v>nt</v>
      </c>
      <c r="AE97" s="211" t="str">
        <f>'P25'!F96</f>
        <v>nt</v>
      </c>
      <c r="AF97" s="239"/>
    </row>
    <row r="98" ht="37.5" customHeight="1">
      <c r="A98" s="213"/>
      <c r="B98" s="204" t="s">
        <v>372</v>
      </c>
      <c r="C98" s="205" t="s">
        <v>16</v>
      </c>
      <c r="D98" s="217" t="s">
        <v>367</v>
      </c>
      <c r="E98" s="207"/>
      <c r="F98" s="206" t="s">
        <v>373</v>
      </c>
      <c r="G98" s="208" t="str">
        <f>'P01'!F97</f>
        <v>na</v>
      </c>
      <c r="H98" s="208" t="str">
        <f>'P02'!F97</f>
        <v>na</v>
      </c>
      <c r="I98" s="208" t="str">
        <f>'P03'!F97</f>
        <v>na</v>
      </c>
      <c r="J98" s="208" t="str">
        <f>'P04'!F97</f>
        <v>na</v>
      </c>
      <c r="K98" s="208" t="str">
        <f>'P05'!F97</f>
        <v>nt</v>
      </c>
      <c r="L98" s="208" t="str">
        <f>'P06'!F97</f>
        <v>nt</v>
      </c>
      <c r="M98" s="208" t="str">
        <f>'P07'!F97</f>
        <v>nt</v>
      </c>
      <c r="N98" s="208" t="str">
        <f>'P08'!F97</f>
        <v>nt</v>
      </c>
      <c r="O98" s="208" t="str">
        <f>'P09'!F97</f>
        <v>nt</v>
      </c>
      <c r="P98" s="214" t="str">
        <f>'P10'!F97</f>
        <v>nt</v>
      </c>
      <c r="Q98" s="215" t="str">
        <f>'P11'!F97</f>
        <v>nt</v>
      </c>
      <c r="R98" s="215" t="str">
        <f>'P12'!F97</f>
        <v>nt</v>
      </c>
      <c r="S98" s="215" t="str">
        <f>'P13'!F97</f>
        <v>nt</v>
      </c>
      <c r="T98" s="215" t="str">
        <f>'P14'!F97</f>
        <v>nt</v>
      </c>
      <c r="U98" s="215" t="str">
        <f>'P15'!F97</f>
        <v>nt</v>
      </c>
      <c r="V98" s="216" t="str">
        <f>'P16'!F97</f>
        <v>nt</v>
      </c>
      <c r="W98" s="216" t="str">
        <f>'P17'!F97</f>
        <v>nt</v>
      </c>
      <c r="X98" s="216" t="str">
        <f>'P18'!F97</f>
        <v>nt</v>
      </c>
      <c r="Y98" s="216" t="str">
        <f>'P19'!F97</f>
        <v>nt</v>
      </c>
      <c r="Z98" s="210" t="str">
        <f>'P20'!F97</f>
        <v>nt</v>
      </c>
      <c r="AA98" s="211" t="str">
        <f>'P21'!F97</f>
        <v>nt</v>
      </c>
      <c r="AB98" s="211" t="str">
        <f>'P22'!F97</f>
        <v>nt</v>
      </c>
      <c r="AC98" s="211" t="str">
        <f>'P23'!F97</f>
        <v>nt</v>
      </c>
      <c r="AD98" s="211" t="str">
        <f>'P24'!F97</f>
        <v>nt</v>
      </c>
      <c r="AE98" s="211" t="str">
        <f>'P25'!F97</f>
        <v>nt</v>
      </c>
      <c r="AF98" s="250"/>
    </row>
    <row r="99" ht="37.5" customHeight="1">
      <c r="A99" s="213"/>
      <c r="B99" s="204" t="s">
        <v>374</v>
      </c>
      <c r="C99" s="230" t="s">
        <v>16</v>
      </c>
      <c r="D99" s="206" t="s">
        <v>375</v>
      </c>
      <c r="E99" s="240"/>
      <c r="F99" s="206" t="s">
        <v>376</v>
      </c>
      <c r="G99" s="208" t="str">
        <f>'P01'!F98</f>
        <v>na</v>
      </c>
      <c r="H99" s="235" t="str">
        <f>'P02'!F98</f>
        <v>na</v>
      </c>
      <c r="I99" s="235" t="str">
        <f>'P03'!F98</f>
        <v>na</v>
      </c>
      <c r="J99" s="235" t="str">
        <f>'P04'!F98</f>
        <v>na</v>
      </c>
      <c r="K99" s="235" t="str">
        <f>'P05'!F98</f>
        <v>nt</v>
      </c>
      <c r="L99" s="235" t="str">
        <f>'P06'!F98</f>
        <v>nt</v>
      </c>
      <c r="M99" s="235" t="str">
        <f>'P07'!F98</f>
        <v>nt</v>
      </c>
      <c r="N99" s="235" t="str">
        <f>'P08'!F98</f>
        <v>nt</v>
      </c>
      <c r="O99" s="235" t="str">
        <f>'P09'!F98</f>
        <v>nt</v>
      </c>
      <c r="P99" s="236" t="str">
        <f>'P10'!F98</f>
        <v>nt</v>
      </c>
      <c r="Q99" s="215" t="str">
        <f>'P11'!F98</f>
        <v>nt</v>
      </c>
      <c r="R99" s="215" t="str">
        <f>'P12'!F98</f>
        <v>nt</v>
      </c>
      <c r="S99" s="215" t="str">
        <f>'P13'!F98</f>
        <v>nt</v>
      </c>
      <c r="T99" s="215" t="str">
        <f>'P14'!F98</f>
        <v>nt</v>
      </c>
      <c r="U99" s="215" t="str">
        <f>'P15'!F98</f>
        <v>nt</v>
      </c>
      <c r="V99" s="215" t="str">
        <f>'P16'!F98</f>
        <v>nt</v>
      </c>
      <c r="W99" s="215" t="str">
        <f>'P17'!F98</f>
        <v>nt</v>
      </c>
      <c r="X99" s="215" t="str">
        <f>'P18'!F98</f>
        <v>nt</v>
      </c>
      <c r="Y99" s="215" t="str">
        <f>'P19'!F98</f>
        <v>nt</v>
      </c>
      <c r="Z99" s="226" t="str">
        <f>'P20'!F98</f>
        <v>nt</v>
      </c>
      <c r="AA99" s="211" t="str">
        <f>'P21'!F98</f>
        <v>nt</v>
      </c>
      <c r="AB99" s="211" t="str">
        <f>'P22'!F98</f>
        <v>nt</v>
      </c>
      <c r="AC99" s="211" t="str">
        <f>'P23'!F98</f>
        <v>nt</v>
      </c>
      <c r="AD99" s="211" t="str">
        <f>'P24'!F98</f>
        <v>nt</v>
      </c>
      <c r="AE99" s="211" t="str">
        <f>'P25'!F98</f>
        <v>nt</v>
      </c>
      <c r="AF99" s="250"/>
    </row>
    <row r="100" ht="37.5" customHeight="1">
      <c r="A100" s="213"/>
      <c r="B100" s="204" t="s">
        <v>377</v>
      </c>
      <c r="C100" s="232" t="s">
        <v>16</v>
      </c>
      <c r="D100" s="217" t="s">
        <v>370</v>
      </c>
      <c r="E100" s="228"/>
      <c r="F100" s="206" t="s">
        <v>378</v>
      </c>
      <c r="G100" s="208" t="str">
        <f>'P01'!F99</f>
        <v>na</v>
      </c>
      <c r="H100" s="209" t="str">
        <f>'P02'!F99</f>
        <v>na</v>
      </c>
      <c r="I100" s="209" t="str">
        <f>'P03'!F99</f>
        <v>na</v>
      </c>
      <c r="J100" s="209" t="str">
        <f>'P04'!F99</f>
        <v>na</v>
      </c>
      <c r="K100" s="209" t="str">
        <f>'P05'!F99</f>
        <v>nt</v>
      </c>
      <c r="L100" s="209" t="str">
        <f>'P06'!F99</f>
        <v>nt</v>
      </c>
      <c r="M100" s="209" t="str">
        <f>'P07'!F99</f>
        <v>nt</v>
      </c>
      <c r="N100" s="209" t="str">
        <f>'P08'!F99</f>
        <v>nt</v>
      </c>
      <c r="O100" s="209" t="str">
        <f>'P09'!F99</f>
        <v>nt</v>
      </c>
      <c r="P100" s="209" t="str">
        <f>'P10'!F99</f>
        <v>nt</v>
      </c>
      <c r="Q100" s="209" t="str">
        <f>'P11'!F99</f>
        <v>nt</v>
      </c>
      <c r="R100" s="209" t="str">
        <f>'P12'!F99</f>
        <v>nt</v>
      </c>
      <c r="S100" s="209" t="str">
        <f>'P13'!F99</f>
        <v>nt</v>
      </c>
      <c r="T100" s="209" t="str">
        <f>'P14'!F99</f>
        <v>nt</v>
      </c>
      <c r="U100" s="209" t="str">
        <f>'P15'!F99</f>
        <v>nt</v>
      </c>
      <c r="V100" s="209" t="str">
        <f>'P16'!F99</f>
        <v>nt</v>
      </c>
      <c r="W100" s="209" t="str">
        <f>'P17'!F99</f>
        <v>nt</v>
      </c>
      <c r="X100" s="209" t="str">
        <f>'P18'!F99</f>
        <v>nt</v>
      </c>
      <c r="Y100" s="209" t="str">
        <f>'P19'!F99</f>
        <v>nt</v>
      </c>
      <c r="Z100" s="210" t="str">
        <f>'P20'!F99</f>
        <v>nt</v>
      </c>
      <c r="AA100" s="211" t="str">
        <f>'P21'!F99</f>
        <v>nt</v>
      </c>
      <c r="AB100" s="211" t="str">
        <f>'P22'!F99</f>
        <v>nt</v>
      </c>
      <c r="AC100" s="211" t="str">
        <f>'P23'!F99</f>
        <v>nt</v>
      </c>
      <c r="AD100" s="211" t="str">
        <f>'P24'!F99</f>
        <v>nt</v>
      </c>
      <c r="AE100" s="211" t="str">
        <f>'P25'!F99</f>
        <v>nt</v>
      </c>
      <c r="AF100" s="251"/>
    </row>
    <row r="101" ht="37.5" customHeight="1">
      <c r="A101" s="213"/>
      <c r="B101" s="204" t="s">
        <v>379</v>
      </c>
      <c r="C101" s="218" t="s">
        <v>9</v>
      </c>
      <c r="D101" s="206" t="s">
        <v>380</v>
      </c>
      <c r="E101" s="233"/>
      <c r="F101" s="206" t="s">
        <v>381</v>
      </c>
      <c r="G101" s="208" t="str">
        <f>'P01'!F100</f>
        <v>c</v>
      </c>
      <c r="H101" s="208" t="str">
        <f>'P02'!F100</f>
        <v>na</v>
      </c>
      <c r="I101" s="208" t="str">
        <f>'P03'!F100</f>
        <v>na</v>
      </c>
      <c r="J101" s="208" t="str">
        <f>'P04'!F100</f>
        <v>c</v>
      </c>
      <c r="K101" s="208" t="str">
        <f>'P05'!F100</f>
        <v>nt</v>
      </c>
      <c r="L101" s="208" t="str">
        <f>'P06'!F100</f>
        <v>nt</v>
      </c>
      <c r="M101" s="208" t="str">
        <f>'P07'!F100</f>
        <v>nt</v>
      </c>
      <c r="N101" s="208" t="str">
        <f>'P08'!F100</f>
        <v>nt</v>
      </c>
      <c r="O101" s="208" t="str">
        <f>'P09'!F100</f>
        <v>nt</v>
      </c>
      <c r="P101" s="214" t="str">
        <f>'P10'!F100</f>
        <v>nt</v>
      </c>
      <c r="Q101" s="215" t="str">
        <f>'P11'!F100</f>
        <v>nt</v>
      </c>
      <c r="R101" s="215" t="str">
        <f>'P12'!F100</f>
        <v>nt</v>
      </c>
      <c r="S101" s="215" t="str">
        <f>'P13'!F100</f>
        <v>nt</v>
      </c>
      <c r="T101" s="215" t="str">
        <f>'P14'!F100</f>
        <v>nt</v>
      </c>
      <c r="U101" s="215" t="str">
        <f>'P15'!F100</f>
        <v>nt</v>
      </c>
      <c r="V101" s="216" t="str">
        <f>'P16'!F100</f>
        <v>nt</v>
      </c>
      <c r="W101" s="216" t="str">
        <f>'P17'!F100</f>
        <v>nt</v>
      </c>
      <c r="X101" s="216" t="str">
        <f>'P18'!F100</f>
        <v>nt</v>
      </c>
      <c r="Y101" s="216" t="str">
        <f>'P19'!F100</f>
        <v>nt</v>
      </c>
      <c r="Z101" s="210" t="str">
        <f>'P20'!F100</f>
        <v>nt</v>
      </c>
      <c r="AA101" s="211" t="str">
        <f>'P21'!F100</f>
        <v>nt</v>
      </c>
      <c r="AB101" s="211" t="str">
        <f>'P22'!F100</f>
        <v>nt</v>
      </c>
      <c r="AC101" s="211" t="str">
        <f>'P23'!F100</f>
        <v>nt</v>
      </c>
      <c r="AD101" s="211" t="str">
        <f>'P24'!F100</f>
        <v>nt</v>
      </c>
      <c r="AE101" s="211" t="str">
        <f>'P25'!F100</f>
        <v>nt</v>
      </c>
      <c r="AF101" s="252"/>
    </row>
    <row r="102" ht="37.5" customHeight="1">
      <c r="A102" s="213"/>
      <c r="B102" s="204" t="s">
        <v>382</v>
      </c>
      <c r="C102" s="218" t="s">
        <v>9</v>
      </c>
      <c r="D102" s="206" t="s">
        <v>383</v>
      </c>
      <c r="E102" s="233"/>
      <c r="F102" s="206" t="s">
        <v>384</v>
      </c>
      <c r="G102" s="208" t="str">
        <f>'P01'!F101</f>
        <v>na</v>
      </c>
      <c r="H102" s="208" t="str">
        <f>'P02'!F101</f>
        <v>na</v>
      </c>
      <c r="I102" s="208" t="str">
        <f>'P03'!F101</f>
        <v>na</v>
      </c>
      <c r="J102" s="208" t="str">
        <f>'P04'!F101</f>
        <v>na</v>
      </c>
      <c r="K102" s="208" t="str">
        <f>'P05'!F101</f>
        <v>nt</v>
      </c>
      <c r="L102" s="208" t="str">
        <f>'P06'!F101</f>
        <v>nt</v>
      </c>
      <c r="M102" s="208" t="str">
        <f>'P07'!F101</f>
        <v>nt</v>
      </c>
      <c r="N102" s="208" t="str">
        <f>'P08'!F101</f>
        <v>nt</v>
      </c>
      <c r="O102" s="208" t="str">
        <f>'P09'!F101</f>
        <v>nt</v>
      </c>
      <c r="P102" s="214" t="str">
        <f>'P10'!F101</f>
        <v>nt</v>
      </c>
      <c r="Q102" s="215" t="str">
        <f>'P11'!F101</f>
        <v>nt</v>
      </c>
      <c r="R102" s="215" t="str">
        <f>'P12'!F101</f>
        <v>nt</v>
      </c>
      <c r="S102" s="215" t="str">
        <f>'P13'!F101</f>
        <v>nt</v>
      </c>
      <c r="T102" s="215" t="str">
        <f>'P14'!F101</f>
        <v>nt</v>
      </c>
      <c r="U102" s="215" t="str">
        <f>'P15'!F101</f>
        <v>nt</v>
      </c>
      <c r="V102" s="216" t="str">
        <f>'P16'!F101</f>
        <v>nt</v>
      </c>
      <c r="W102" s="216" t="str">
        <f>'P17'!F101</f>
        <v>nt</v>
      </c>
      <c r="X102" s="216" t="str">
        <f>'P18'!F101</f>
        <v>nt</v>
      </c>
      <c r="Y102" s="216" t="str">
        <f>'P19'!F101</f>
        <v>nt</v>
      </c>
      <c r="Z102" s="210" t="str">
        <f>'P20'!F101</f>
        <v>nt</v>
      </c>
      <c r="AA102" s="211" t="str">
        <f>'P21'!F101</f>
        <v>nt</v>
      </c>
      <c r="AB102" s="211" t="str">
        <f>'P22'!F101</f>
        <v>nt</v>
      </c>
      <c r="AC102" s="211" t="str">
        <f>'P23'!F101</f>
        <v>nt</v>
      </c>
      <c r="AD102" s="211" t="str">
        <f>'P24'!F101</f>
        <v>nt</v>
      </c>
      <c r="AE102" s="211" t="str">
        <f>'P25'!F101</f>
        <v>nt</v>
      </c>
      <c r="AF102" s="252"/>
    </row>
    <row r="103" ht="37.5" customHeight="1">
      <c r="A103" s="213"/>
      <c r="B103" s="204" t="s">
        <v>385</v>
      </c>
      <c r="C103" s="218" t="s">
        <v>9</v>
      </c>
      <c r="D103" s="217" t="s">
        <v>386</v>
      </c>
      <c r="E103" s="233" t="s">
        <v>142</v>
      </c>
      <c r="F103" s="206" t="s">
        <v>387</v>
      </c>
      <c r="G103" s="208" t="str">
        <f>'P01'!F102</f>
        <v>c</v>
      </c>
      <c r="H103" s="208" t="str">
        <f>'P02'!F102</f>
        <v>c</v>
      </c>
      <c r="I103" s="208" t="str">
        <f>'P03'!F102</f>
        <v>c</v>
      </c>
      <c r="J103" s="208" t="str">
        <f>'P04'!F102</f>
        <v>c</v>
      </c>
      <c r="K103" s="208" t="str">
        <f>'P05'!F102</f>
        <v>nt</v>
      </c>
      <c r="L103" s="208" t="str">
        <f>'P06'!F102</f>
        <v>nt</v>
      </c>
      <c r="M103" s="208" t="str">
        <f>'P07'!F102</f>
        <v>nt</v>
      </c>
      <c r="N103" s="208" t="str">
        <f>'P08'!F102</f>
        <v>nt</v>
      </c>
      <c r="O103" s="208" t="str">
        <f>'P09'!F102</f>
        <v>nt</v>
      </c>
      <c r="P103" s="214" t="str">
        <f>'P10'!F102</f>
        <v>nt</v>
      </c>
      <c r="Q103" s="215" t="str">
        <f>'P11'!F102</f>
        <v>nt</v>
      </c>
      <c r="R103" s="215" t="str">
        <f>'P12'!F102</f>
        <v>nt</v>
      </c>
      <c r="S103" s="215" t="str">
        <f>'P13'!F102</f>
        <v>nt</v>
      </c>
      <c r="T103" s="215" t="str">
        <f>'P14'!F102</f>
        <v>nt</v>
      </c>
      <c r="U103" s="215" t="str">
        <f>'P15'!F102</f>
        <v>nt</v>
      </c>
      <c r="V103" s="216" t="str">
        <f>'P16'!F102</f>
        <v>nt</v>
      </c>
      <c r="W103" s="216" t="str">
        <f>'P17'!F102</f>
        <v>nt</v>
      </c>
      <c r="X103" s="216" t="str">
        <f>'P18'!F102</f>
        <v>nt</v>
      </c>
      <c r="Y103" s="216" t="str">
        <f>'P19'!F102</f>
        <v>nt</v>
      </c>
      <c r="Z103" s="210" t="str">
        <f>'P20'!F102</f>
        <v>nt</v>
      </c>
      <c r="AA103" s="211" t="str">
        <f>'P21'!F102</f>
        <v>nt</v>
      </c>
      <c r="AB103" s="211" t="str">
        <f>'P22'!F102</f>
        <v>nt</v>
      </c>
      <c r="AC103" s="211" t="str">
        <f>'P23'!F102</f>
        <v>nt</v>
      </c>
      <c r="AD103" s="211" t="str">
        <f>'P24'!F102</f>
        <v>nt</v>
      </c>
      <c r="AE103" s="211" t="str">
        <f>'P25'!F102</f>
        <v>nt</v>
      </c>
      <c r="AF103" s="252"/>
    </row>
    <row r="104" ht="37.5" customHeight="1">
      <c r="A104" s="213"/>
      <c r="B104" s="204" t="s">
        <v>388</v>
      </c>
      <c r="C104" s="218" t="s">
        <v>9</v>
      </c>
      <c r="D104" s="206" t="s">
        <v>204</v>
      </c>
      <c r="E104" s="233" t="s">
        <v>142</v>
      </c>
      <c r="F104" s="206" t="s">
        <v>389</v>
      </c>
      <c r="G104" s="208" t="str">
        <f>'P01'!F103</f>
        <v>c</v>
      </c>
      <c r="H104" s="208" t="str">
        <f>'P02'!F103</f>
        <v>c</v>
      </c>
      <c r="I104" s="208" t="str">
        <f>'P03'!F103</f>
        <v>c</v>
      </c>
      <c r="J104" s="208" t="str">
        <f>'P04'!F103</f>
        <v>c</v>
      </c>
      <c r="K104" s="208" t="str">
        <f>'P05'!F103</f>
        <v>nt</v>
      </c>
      <c r="L104" s="208" t="str">
        <f>'P06'!F103</f>
        <v>nt</v>
      </c>
      <c r="M104" s="208" t="str">
        <f>'P07'!F103</f>
        <v>nt</v>
      </c>
      <c r="N104" s="208" t="str">
        <f>'P08'!F103</f>
        <v>nt</v>
      </c>
      <c r="O104" s="208" t="str">
        <f>'P09'!F103</f>
        <v>nt</v>
      </c>
      <c r="P104" s="214" t="str">
        <f>'P10'!F103</f>
        <v>nt</v>
      </c>
      <c r="Q104" s="215" t="str">
        <f>'P11'!F103</f>
        <v>nt</v>
      </c>
      <c r="R104" s="215" t="str">
        <f>'P12'!F103</f>
        <v>nt</v>
      </c>
      <c r="S104" s="215" t="str">
        <f>'P13'!F103</f>
        <v>nt</v>
      </c>
      <c r="T104" s="215" t="str">
        <f>'P14'!F103</f>
        <v>nt</v>
      </c>
      <c r="U104" s="215" t="str">
        <f>'P15'!F103</f>
        <v>nt</v>
      </c>
      <c r="V104" s="216" t="str">
        <f>'P16'!F103</f>
        <v>nt</v>
      </c>
      <c r="W104" s="216" t="str">
        <f>'P17'!F103</f>
        <v>nt</v>
      </c>
      <c r="X104" s="216" t="str">
        <f>'P18'!F103</f>
        <v>nt</v>
      </c>
      <c r="Y104" s="216" t="str">
        <f>'P19'!F103</f>
        <v>nt</v>
      </c>
      <c r="Z104" s="210" t="str">
        <f>'P20'!F103</f>
        <v>nt</v>
      </c>
      <c r="AA104" s="211" t="str">
        <f>'P21'!F103</f>
        <v>nt</v>
      </c>
      <c r="AB104" s="211" t="str">
        <f>'P22'!F103</f>
        <v>nt</v>
      </c>
      <c r="AC104" s="211" t="str">
        <f>'P23'!F103</f>
        <v>nt</v>
      </c>
      <c r="AD104" s="211" t="str">
        <f>'P24'!F103</f>
        <v>nt</v>
      </c>
      <c r="AE104" s="211" t="str">
        <f>'P25'!F103</f>
        <v>nt</v>
      </c>
      <c r="AF104" s="252"/>
    </row>
    <row r="105" ht="37.5" customHeight="1">
      <c r="A105" s="213"/>
      <c r="B105" s="204" t="s">
        <v>390</v>
      </c>
      <c r="C105" s="218" t="s">
        <v>9</v>
      </c>
      <c r="D105" s="217" t="s">
        <v>391</v>
      </c>
      <c r="E105" s="233"/>
      <c r="F105" s="206" t="s">
        <v>392</v>
      </c>
      <c r="G105" s="208" t="str">
        <f>'P01'!F104</f>
        <v>na</v>
      </c>
      <c r="H105" s="208" t="str">
        <f>'P02'!F104</f>
        <v>na</v>
      </c>
      <c r="I105" s="208" t="str">
        <f>'P03'!F104</f>
        <v>na</v>
      </c>
      <c r="J105" s="208" t="str">
        <f>'P04'!F104</f>
        <v>na</v>
      </c>
      <c r="K105" s="208" t="str">
        <f>'P05'!F104</f>
        <v>nt</v>
      </c>
      <c r="L105" s="208" t="str">
        <f>'P06'!F104</f>
        <v>nt</v>
      </c>
      <c r="M105" s="208" t="str">
        <f>'P07'!F104</f>
        <v>nt</v>
      </c>
      <c r="N105" s="208" t="str">
        <f>'P08'!F104</f>
        <v>nt</v>
      </c>
      <c r="O105" s="208" t="str">
        <f>'P09'!F104</f>
        <v>nt</v>
      </c>
      <c r="P105" s="214" t="str">
        <f>'P10'!F104</f>
        <v>nt</v>
      </c>
      <c r="Q105" s="215" t="str">
        <f>'P11'!F104</f>
        <v>nt</v>
      </c>
      <c r="R105" s="215" t="str">
        <f>'P12'!F104</f>
        <v>nt</v>
      </c>
      <c r="S105" s="215" t="str">
        <f>'P13'!F104</f>
        <v>nt</v>
      </c>
      <c r="T105" s="215" t="str">
        <f>'P14'!F104</f>
        <v>nt</v>
      </c>
      <c r="U105" s="215" t="str">
        <f>'P15'!F104</f>
        <v>nt</v>
      </c>
      <c r="V105" s="216" t="str">
        <f>'P16'!F104</f>
        <v>nt</v>
      </c>
      <c r="W105" s="216" t="str">
        <f>'P17'!F104</f>
        <v>nt</v>
      </c>
      <c r="X105" s="216" t="str">
        <f>'P18'!F104</f>
        <v>nt</v>
      </c>
      <c r="Y105" s="216" t="str">
        <f>'P19'!F104</f>
        <v>nt</v>
      </c>
      <c r="Z105" s="210" t="str">
        <f>'P20'!F104</f>
        <v>nt</v>
      </c>
      <c r="AA105" s="211" t="str">
        <f>'P21'!F104</f>
        <v>nt</v>
      </c>
      <c r="AB105" s="211" t="str">
        <f>'P22'!F104</f>
        <v>nt</v>
      </c>
      <c r="AC105" s="211" t="str">
        <f>'P23'!F104</f>
        <v>nt</v>
      </c>
      <c r="AD105" s="211" t="str">
        <f>'P24'!F104</f>
        <v>nt</v>
      </c>
      <c r="AE105" s="211" t="str">
        <f>'P25'!F104</f>
        <v>nt</v>
      </c>
      <c r="AF105" s="252"/>
    </row>
    <row r="106" ht="37.5" customHeight="1">
      <c r="A106" s="219"/>
      <c r="B106" s="204" t="s">
        <v>393</v>
      </c>
      <c r="C106" s="218" t="s">
        <v>9</v>
      </c>
      <c r="D106" s="217" t="s">
        <v>327</v>
      </c>
      <c r="E106" s="233"/>
      <c r="F106" s="206" t="s">
        <v>394</v>
      </c>
      <c r="G106" s="208" t="str">
        <f>'P01'!F105</f>
        <v>na</v>
      </c>
      <c r="H106" s="208" t="str">
        <f>'P02'!F105</f>
        <v>na</v>
      </c>
      <c r="I106" s="208" t="str">
        <f>'P03'!F105</f>
        <v>na</v>
      </c>
      <c r="J106" s="208" t="str">
        <f>'P04'!F105</f>
        <v>na</v>
      </c>
      <c r="K106" s="208" t="str">
        <f>'P05'!F105</f>
        <v>nt</v>
      </c>
      <c r="L106" s="208" t="str">
        <f>'P06'!F105</f>
        <v>nt</v>
      </c>
      <c r="M106" s="208" t="str">
        <f>'P07'!F105</f>
        <v>nt</v>
      </c>
      <c r="N106" s="208" t="str">
        <f>'P08'!F105</f>
        <v>nt</v>
      </c>
      <c r="O106" s="208" t="str">
        <f>'P09'!F105</f>
        <v>nt</v>
      </c>
      <c r="P106" s="214" t="str">
        <f>'P10'!F105</f>
        <v>nt</v>
      </c>
      <c r="Q106" s="215" t="str">
        <f>'P11'!F105</f>
        <v>nt</v>
      </c>
      <c r="R106" s="215" t="str">
        <f>'P12'!F105</f>
        <v>nt</v>
      </c>
      <c r="S106" s="215" t="str">
        <f>'P13'!F105</f>
        <v>nt</v>
      </c>
      <c r="T106" s="215" t="str">
        <f>'P14'!F105</f>
        <v>nt</v>
      </c>
      <c r="U106" s="215" t="str">
        <f>'P15'!F105</f>
        <v>nt</v>
      </c>
      <c r="V106" s="216" t="str">
        <f>'P16'!F105</f>
        <v>nt</v>
      </c>
      <c r="W106" s="216" t="str">
        <f>'P17'!F105</f>
        <v>nt</v>
      </c>
      <c r="X106" s="216" t="str">
        <f>'P18'!F105</f>
        <v>nt</v>
      </c>
      <c r="Y106" s="216" t="str">
        <f>'P19'!F105</f>
        <v>nt</v>
      </c>
      <c r="Z106" s="210" t="str">
        <f>'P20'!F105</f>
        <v>nt</v>
      </c>
      <c r="AA106" s="211" t="str">
        <f>'P21'!F105</f>
        <v>nt</v>
      </c>
      <c r="AB106" s="211" t="str">
        <f>'P22'!F105</f>
        <v>nt</v>
      </c>
      <c r="AC106" s="211" t="str">
        <f>'P23'!F105</f>
        <v>nt</v>
      </c>
      <c r="AD106" s="211" t="str">
        <f>'P24'!F105</f>
        <v>nt</v>
      </c>
      <c r="AE106" s="211" t="str">
        <f>'P25'!F105</f>
        <v>nt</v>
      </c>
      <c r="AF106" s="252"/>
    </row>
    <row r="107" ht="37.5" customHeight="1">
      <c r="A107" s="203" t="s">
        <v>395</v>
      </c>
      <c r="B107" s="204" t="s">
        <v>396</v>
      </c>
      <c r="C107" s="218" t="s">
        <v>9</v>
      </c>
      <c r="D107" s="206" t="s">
        <v>397</v>
      </c>
      <c r="E107" s="233"/>
      <c r="F107" s="206" t="s">
        <v>398</v>
      </c>
      <c r="G107" s="208" t="str">
        <f>'P01'!F106</f>
        <v>na</v>
      </c>
      <c r="H107" s="208" t="str">
        <f>'P02'!F106</f>
        <v>na</v>
      </c>
      <c r="I107" s="208" t="str">
        <f>'P03'!F106</f>
        <v>na</v>
      </c>
      <c r="J107" s="208" t="str">
        <f>'P04'!F106</f>
        <v>na</v>
      </c>
      <c r="K107" s="208" t="str">
        <f>'P05'!F106</f>
        <v>nt</v>
      </c>
      <c r="L107" s="208" t="str">
        <f>'P06'!F106</f>
        <v>nt</v>
      </c>
      <c r="M107" s="208" t="str">
        <f>'P07'!F106</f>
        <v>nt</v>
      </c>
      <c r="N107" s="208" t="str">
        <f>'P08'!F106</f>
        <v>nt</v>
      </c>
      <c r="O107" s="208" t="str">
        <f>'P09'!F106</f>
        <v>nt</v>
      </c>
      <c r="P107" s="214" t="str">
        <f>'P10'!F106</f>
        <v>nt</v>
      </c>
      <c r="Q107" s="215" t="str">
        <f>'P11'!F106</f>
        <v>nt</v>
      </c>
      <c r="R107" s="215" t="str">
        <f>'P12'!F106</f>
        <v>nt</v>
      </c>
      <c r="S107" s="215" t="str">
        <f>'P13'!F106</f>
        <v>nt</v>
      </c>
      <c r="T107" s="215" t="str">
        <f>'P14'!F106</f>
        <v>nt</v>
      </c>
      <c r="U107" s="215" t="str">
        <f>'P15'!F106</f>
        <v>nt</v>
      </c>
      <c r="V107" s="216" t="str">
        <f>'P16'!F106</f>
        <v>nt</v>
      </c>
      <c r="W107" s="216" t="str">
        <f>'P17'!F106</f>
        <v>nt</v>
      </c>
      <c r="X107" s="216" t="str">
        <f>'P18'!F106</f>
        <v>nt</v>
      </c>
      <c r="Y107" s="216" t="str">
        <f>'P19'!F106</f>
        <v>nt</v>
      </c>
      <c r="Z107" s="210" t="str">
        <f>'P20'!F106</f>
        <v>nt</v>
      </c>
      <c r="AA107" s="211" t="str">
        <f>'P21'!F106</f>
        <v>nt</v>
      </c>
      <c r="AB107" s="211" t="str">
        <f>'P22'!F106</f>
        <v>nt</v>
      </c>
      <c r="AC107" s="211" t="str">
        <f>'P23'!F106</f>
        <v>nt</v>
      </c>
      <c r="AD107" s="211" t="str">
        <f>'P24'!F106</f>
        <v>nt</v>
      </c>
      <c r="AE107" s="211" t="str">
        <f>'P25'!F106</f>
        <v>nt</v>
      </c>
      <c r="AF107" s="252"/>
    </row>
    <row r="108" ht="37.5" customHeight="1">
      <c r="A108" s="213"/>
      <c r="B108" s="204" t="s">
        <v>399</v>
      </c>
      <c r="C108" s="218" t="s">
        <v>9</v>
      </c>
      <c r="D108" s="217" t="s">
        <v>400</v>
      </c>
      <c r="E108" s="233"/>
      <c r="F108" s="206" t="s">
        <v>401</v>
      </c>
      <c r="G108" s="208" t="str">
        <f>'P01'!F107</f>
        <v>na</v>
      </c>
      <c r="H108" s="208" t="str">
        <f>'P02'!F107</f>
        <v>na</v>
      </c>
      <c r="I108" s="208" t="str">
        <f>'P03'!F107</f>
        <v>na</v>
      </c>
      <c r="J108" s="208" t="str">
        <f>'P04'!F107</f>
        <v>c</v>
      </c>
      <c r="K108" s="208" t="str">
        <f>'P05'!F107</f>
        <v>nt</v>
      </c>
      <c r="L108" s="208" t="str">
        <f>'P06'!F107</f>
        <v>nt</v>
      </c>
      <c r="M108" s="208" t="str">
        <f>'P07'!F107</f>
        <v>nt</v>
      </c>
      <c r="N108" s="208" t="str">
        <f>'P08'!F107</f>
        <v>nt</v>
      </c>
      <c r="O108" s="208" t="str">
        <f>'P09'!F107</f>
        <v>nt</v>
      </c>
      <c r="P108" s="214" t="str">
        <f>'P10'!F107</f>
        <v>nt</v>
      </c>
      <c r="Q108" s="215" t="str">
        <f>'P11'!F107</f>
        <v>nt</v>
      </c>
      <c r="R108" s="215" t="str">
        <f>'P12'!F107</f>
        <v>nt</v>
      </c>
      <c r="S108" s="215" t="str">
        <f>'P13'!F107</f>
        <v>nt</v>
      </c>
      <c r="T108" s="215" t="str">
        <f>'P14'!F107</f>
        <v>nt</v>
      </c>
      <c r="U108" s="215" t="str">
        <f>'P15'!F107</f>
        <v>nt</v>
      </c>
      <c r="V108" s="216" t="str">
        <f>'P16'!F107</f>
        <v>nt</v>
      </c>
      <c r="W108" s="216" t="str">
        <f>'P17'!F107</f>
        <v>nt</v>
      </c>
      <c r="X108" s="216" t="str">
        <f>'P18'!F107</f>
        <v>nt</v>
      </c>
      <c r="Y108" s="216" t="str">
        <f>'P19'!F107</f>
        <v>nt</v>
      </c>
      <c r="Z108" s="210" t="str">
        <f>'P20'!F107</f>
        <v>nt</v>
      </c>
      <c r="AA108" s="211" t="str">
        <f>'P21'!F107</f>
        <v>nt</v>
      </c>
      <c r="AB108" s="211" t="str">
        <f>'P22'!F107</f>
        <v>nt</v>
      </c>
      <c r="AC108" s="211" t="str">
        <f>'P23'!F107</f>
        <v>nt</v>
      </c>
      <c r="AD108" s="211" t="str">
        <f>'P24'!F107</f>
        <v>nt</v>
      </c>
      <c r="AE108" s="211" t="str">
        <f>'P25'!F107</f>
        <v>nt</v>
      </c>
      <c r="AF108" s="253"/>
    </row>
    <row r="109" ht="37.5" customHeight="1">
      <c r="A109" s="213"/>
      <c r="B109" s="204" t="s">
        <v>402</v>
      </c>
      <c r="C109" s="218" t="s">
        <v>9</v>
      </c>
      <c r="D109" s="206" t="s">
        <v>403</v>
      </c>
      <c r="E109" s="233"/>
      <c r="F109" s="206" t="s">
        <v>404</v>
      </c>
      <c r="G109" s="208" t="str">
        <f>'P01'!F108</f>
        <v>na</v>
      </c>
      <c r="H109" s="208" t="str">
        <f>'P02'!F108</f>
        <v>na</v>
      </c>
      <c r="I109" s="208" t="str">
        <f>'P03'!F108</f>
        <v>na</v>
      </c>
      <c r="J109" s="208" t="str">
        <f>'P04'!F108</f>
        <v>c</v>
      </c>
      <c r="K109" s="208" t="str">
        <f>'P05'!F108</f>
        <v>nt</v>
      </c>
      <c r="L109" s="208" t="str">
        <f>'P06'!F108</f>
        <v>nt</v>
      </c>
      <c r="M109" s="208" t="str">
        <f>'P07'!F108</f>
        <v>nt</v>
      </c>
      <c r="N109" s="208" t="str">
        <f>'P08'!F108</f>
        <v>nt</v>
      </c>
      <c r="O109" s="208" t="str">
        <f>'P09'!F108</f>
        <v>nt</v>
      </c>
      <c r="P109" s="214" t="str">
        <f>'P10'!F108</f>
        <v>nt</v>
      </c>
      <c r="Q109" s="215" t="str">
        <f>'P11'!F108</f>
        <v>nt</v>
      </c>
      <c r="R109" s="215" t="str">
        <f>'P12'!F108</f>
        <v>nt</v>
      </c>
      <c r="S109" s="215" t="str">
        <f>'P13'!F108</f>
        <v>nt</v>
      </c>
      <c r="T109" s="215" t="str">
        <f>'P14'!F108</f>
        <v>nt</v>
      </c>
      <c r="U109" s="215" t="str">
        <f>'P15'!F108</f>
        <v>nt</v>
      </c>
      <c r="V109" s="216" t="str">
        <f>'P16'!F108</f>
        <v>nt</v>
      </c>
      <c r="W109" s="216" t="str">
        <f>'P17'!F108</f>
        <v>nt</v>
      </c>
      <c r="X109" s="216" t="str">
        <f>'P18'!F108</f>
        <v>nt</v>
      </c>
      <c r="Y109" s="216" t="str">
        <f>'P19'!F108</f>
        <v>nt</v>
      </c>
      <c r="Z109" s="210" t="str">
        <f>'P20'!F108</f>
        <v>nt</v>
      </c>
      <c r="AA109" s="211" t="str">
        <f>'P21'!F108</f>
        <v>nt</v>
      </c>
      <c r="AB109" s="211" t="str">
        <f>'P22'!F108</f>
        <v>nt</v>
      </c>
      <c r="AC109" s="211" t="str">
        <f>'P23'!F108</f>
        <v>nt</v>
      </c>
      <c r="AD109" s="211" t="str">
        <f>'P24'!F108</f>
        <v>nt</v>
      </c>
      <c r="AE109" s="211" t="str">
        <f>'P25'!F108</f>
        <v>nt</v>
      </c>
      <c r="AF109" s="254"/>
    </row>
    <row r="110" ht="37.5" customHeight="1">
      <c r="A110" s="213"/>
      <c r="B110" s="204" t="s">
        <v>405</v>
      </c>
      <c r="C110" s="218" t="s">
        <v>9</v>
      </c>
      <c r="D110" s="206" t="s">
        <v>403</v>
      </c>
      <c r="E110" s="233"/>
      <c r="F110" s="206" t="s">
        <v>406</v>
      </c>
      <c r="G110" s="208" t="str">
        <f>'P01'!F109</f>
        <v>na</v>
      </c>
      <c r="H110" s="208" t="str">
        <f>'P02'!F109</f>
        <v>na</v>
      </c>
      <c r="I110" s="208" t="str">
        <f>'P03'!F109</f>
        <v>na</v>
      </c>
      <c r="J110" s="208" t="str">
        <f>'P04'!F109</f>
        <v>c</v>
      </c>
      <c r="K110" s="208" t="str">
        <f>'P05'!F109</f>
        <v>nt</v>
      </c>
      <c r="L110" s="208" t="str">
        <f>'P06'!F109</f>
        <v>nt</v>
      </c>
      <c r="M110" s="208" t="str">
        <f>'P07'!F109</f>
        <v>nt</v>
      </c>
      <c r="N110" s="208" t="str">
        <f>'P08'!F109</f>
        <v>nt</v>
      </c>
      <c r="O110" s="208" t="str">
        <f>'P09'!F109</f>
        <v>nt</v>
      </c>
      <c r="P110" s="214" t="str">
        <f>'P10'!F109</f>
        <v>nt</v>
      </c>
      <c r="Q110" s="215" t="str">
        <f>'P11'!F109</f>
        <v>nt</v>
      </c>
      <c r="R110" s="215" t="str">
        <f>'P12'!F109</f>
        <v>nt</v>
      </c>
      <c r="S110" s="215" t="str">
        <f>'P13'!F109</f>
        <v>nt</v>
      </c>
      <c r="T110" s="215" t="str">
        <f>'P14'!F109</f>
        <v>nt</v>
      </c>
      <c r="U110" s="215" t="str">
        <f>'P15'!F109</f>
        <v>nt</v>
      </c>
      <c r="V110" s="216" t="str">
        <f>'P16'!F109</f>
        <v>nt</v>
      </c>
      <c r="W110" s="216" t="str">
        <f>'P17'!F109</f>
        <v>nt</v>
      </c>
      <c r="X110" s="216" t="str">
        <f>'P18'!F109</f>
        <v>nt</v>
      </c>
      <c r="Y110" s="216" t="str">
        <f>'P19'!F109</f>
        <v>nt</v>
      </c>
      <c r="Z110" s="210" t="str">
        <f>'P20'!F109</f>
        <v>nt</v>
      </c>
      <c r="AA110" s="211" t="str">
        <f>'P21'!F109</f>
        <v>nt</v>
      </c>
      <c r="AB110" s="211" t="str">
        <f>'P22'!F109</f>
        <v>nt</v>
      </c>
      <c r="AC110" s="211" t="str">
        <f>'P23'!F109</f>
        <v>nt</v>
      </c>
      <c r="AD110" s="211" t="str">
        <f>'P24'!F109</f>
        <v>nt</v>
      </c>
      <c r="AE110" s="211" t="str">
        <f>'P25'!F109</f>
        <v>nt</v>
      </c>
      <c r="AF110" s="254"/>
    </row>
    <row r="111" ht="37.5" customHeight="1">
      <c r="A111" s="213"/>
      <c r="B111" s="204" t="s">
        <v>407</v>
      </c>
      <c r="C111" s="218" t="s">
        <v>9</v>
      </c>
      <c r="D111" s="217" t="s">
        <v>141</v>
      </c>
      <c r="E111" s="233"/>
      <c r="F111" s="206" t="s">
        <v>408</v>
      </c>
      <c r="G111" s="208" t="str">
        <f>'P01'!F110</f>
        <v>na</v>
      </c>
      <c r="H111" s="208" t="str">
        <f>'P02'!F110</f>
        <v>na</v>
      </c>
      <c r="I111" s="208" t="str">
        <f>'P03'!F110</f>
        <v>na</v>
      </c>
      <c r="J111" s="208" t="str">
        <f>'P04'!F110</f>
        <v>na</v>
      </c>
      <c r="K111" s="208" t="str">
        <f>'P05'!F110</f>
        <v>nt</v>
      </c>
      <c r="L111" s="208" t="str">
        <f>'P06'!F110</f>
        <v>nt</v>
      </c>
      <c r="M111" s="208" t="str">
        <f>'P07'!F110</f>
        <v>nt</v>
      </c>
      <c r="N111" s="208" t="str">
        <f>'P08'!F110</f>
        <v>nt</v>
      </c>
      <c r="O111" s="208" t="str">
        <f>'P09'!F110</f>
        <v>nt</v>
      </c>
      <c r="P111" s="214" t="str">
        <f>'P10'!F110</f>
        <v>nt</v>
      </c>
      <c r="Q111" s="215" t="str">
        <f>'P11'!F110</f>
        <v>nt</v>
      </c>
      <c r="R111" s="215" t="str">
        <f>'P12'!F110</f>
        <v>nt</v>
      </c>
      <c r="S111" s="215" t="str">
        <f>'P13'!F110</f>
        <v>nt</v>
      </c>
      <c r="T111" s="215" t="str">
        <f>'P14'!F110</f>
        <v>nt</v>
      </c>
      <c r="U111" s="215" t="str">
        <f>'P15'!F110</f>
        <v>nt</v>
      </c>
      <c r="V111" s="215" t="str">
        <f>'P16'!F110</f>
        <v>nt</v>
      </c>
      <c r="W111" s="215" t="str">
        <f>'P17'!F110</f>
        <v>nt</v>
      </c>
      <c r="X111" s="215" t="str">
        <f>'P18'!F110</f>
        <v>nt</v>
      </c>
      <c r="Y111" s="215" t="str">
        <f>'P19'!F110</f>
        <v>nt</v>
      </c>
      <c r="Z111" s="210" t="str">
        <f>'P20'!F110</f>
        <v>nt</v>
      </c>
      <c r="AA111" s="211" t="str">
        <f>'P21'!F110</f>
        <v>nt</v>
      </c>
      <c r="AB111" s="211" t="str">
        <f>'P22'!F110</f>
        <v>nt</v>
      </c>
      <c r="AC111" s="211" t="str">
        <f>'P23'!F110</f>
        <v>nt</v>
      </c>
      <c r="AD111" s="211" t="str">
        <f>'P24'!F110</f>
        <v>nt</v>
      </c>
      <c r="AE111" s="211" t="str">
        <f>'P25'!F110</f>
        <v>nt</v>
      </c>
      <c r="AF111" s="255"/>
    </row>
    <row r="112" ht="37.5" customHeight="1">
      <c r="A112" s="213"/>
      <c r="B112" s="204" t="s">
        <v>409</v>
      </c>
      <c r="C112" s="218" t="s">
        <v>9</v>
      </c>
      <c r="D112" s="217" t="s">
        <v>141</v>
      </c>
      <c r="E112" s="233"/>
      <c r="F112" s="206" t="s">
        <v>410</v>
      </c>
      <c r="G112" s="208" t="str">
        <f>'P01'!F111</f>
        <v>na</v>
      </c>
      <c r="H112" s="208" t="str">
        <f>'P02'!F111</f>
        <v>na</v>
      </c>
      <c r="I112" s="208" t="str">
        <f>'P03'!F111</f>
        <v>na</v>
      </c>
      <c r="J112" s="208" t="str">
        <f>'P04'!F111</f>
        <v>na</v>
      </c>
      <c r="K112" s="208" t="str">
        <f>'P05'!F111</f>
        <v>nt</v>
      </c>
      <c r="L112" s="208" t="str">
        <f>'P06'!F111</f>
        <v>nt</v>
      </c>
      <c r="M112" s="208" t="str">
        <f>'P07'!F111</f>
        <v>nt</v>
      </c>
      <c r="N112" s="208" t="str">
        <f>'P08'!F111</f>
        <v>nt</v>
      </c>
      <c r="O112" s="208" t="str">
        <f>'P09'!F111</f>
        <v>nt</v>
      </c>
      <c r="P112" s="214" t="str">
        <f>'P10'!F111</f>
        <v>nt</v>
      </c>
      <c r="Q112" s="215" t="str">
        <f>'P11'!F111</f>
        <v>nt</v>
      </c>
      <c r="R112" s="215" t="str">
        <f>'P12'!F111</f>
        <v>nt</v>
      </c>
      <c r="S112" s="215" t="str">
        <f>'P13'!F111</f>
        <v>nt</v>
      </c>
      <c r="T112" s="215" t="str">
        <f>'P14'!F111</f>
        <v>nt</v>
      </c>
      <c r="U112" s="215" t="str">
        <f>'P15'!F111</f>
        <v>nt</v>
      </c>
      <c r="V112" s="215" t="str">
        <f>'P16'!F111</f>
        <v>nt</v>
      </c>
      <c r="W112" s="215" t="str">
        <f>'P17'!F111</f>
        <v>nt</v>
      </c>
      <c r="X112" s="215" t="str">
        <f>'P18'!F111</f>
        <v>nt</v>
      </c>
      <c r="Y112" s="215" t="str">
        <f>'P19'!F111</f>
        <v>nt</v>
      </c>
      <c r="Z112" s="210" t="str">
        <f>'P20'!F111</f>
        <v>nt</v>
      </c>
      <c r="AA112" s="211" t="str">
        <f>'P21'!F111</f>
        <v>nt</v>
      </c>
      <c r="AB112" s="211" t="str">
        <f>'P22'!F111</f>
        <v>nt</v>
      </c>
      <c r="AC112" s="211" t="str">
        <f>'P23'!F111</f>
        <v>nt</v>
      </c>
      <c r="AD112" s="211" t="str">
        <f>'P24'!F111</f>
        <v>nt</v>
      </c>
      <c r="AE112" s="211" t="str">
        <f>'P25'!F111</f>
        <v>nt</v>
      </c>
      <c r="AF112" s="255"/>
    </row>
    <row r="113" ht="37.5" customHeight="1">
      <c r="A113" s="213"/>
      <c r="B113" s="204" t="s">
        <v>411</v>
      </c>
      <c r="C113" s="218" t="s">
        <v>9</v>
      </c>
      <c r="D113" s="217" t="s">
        <v>412</v>
      </c>
      <c r="E113" s="233"/>
      <c r="F113" s="206" t="s">
        <v>413</v>
      </c>
      <c r="G113" s="208" t="str">
        <f>'P01'!F112</f>
        <v>na</v>
      </c>
      <c r="H113" s="208" t="str">
        <f>'P02'!F112</f>
        <v>na</v>
      </c>
      <c r="I113" s="208" t="str">
        <f>'P03'!F112</f>
        <v>na</v>
      </c>
      <c r="J113" s="208" t="str">
        <f>'P04'!F112</f>
        <v>na</v>
      </c>
      <c r="K113" s="208" t="str">
        <f>'P05'!F112</f>
        <v>nt</v>
      </c>
      <c r="L113" s="208" t="str">
        <f>'P06'!F112</f>
        <v>nt</v>
      </c>
      <c r="M113" s="208" t="str">
        <f>'P07'!F112</f>
        <v>nt</v>
      </c>
      <c r="N113" s="208" t="str">
        <f>'P08'!F112</f>
        <v>nt</v>
      </c>
      <c r="O113" s="208" t="str">
        <f>'P09'!F112</f>
        <v>nt</v>
      </c>
      <c r="P113" s="214" t="str">
        <f>'P10'!F112</f>
        <v>nt</v>
      </c>
      <c r="Q113" s="215" t="str">
        <f>'P11'!F112</f>
        <v>nt</v>
      </c>
      <c r="R113" s="215" t="str">
        <f>'P12'!F112</f>
        <v>nt</v>
      </c>
      <c r="S113" s="215" t="str">
        <f>'P13'!F112</f>
        <v>nt</v>
      </c>
      <c r="T113" s="215" t="str">
        <f>'P14'!F112</f>
        <v>nt</v>
      </c>
      <c r="U113" s="215" t="str">
        <f>'P15'!F112</f>
        <v>nt</v>
      </c>
      <c r="V113" s="215" t="str">
        <f>'P16'!F112</f>
        <v>nt</v>
      </c>
      <c r="W113" s="215" t="str">
        <f>'P17'!F112</f>
        <v>nt</v>
      </c>
      <c r="X113" s="215" t="str">
        <f>'P18'!F112</f>
        <v>nt</v>
      </c>
      <c r="Y113" s="215" t="str">
        <f>'P19'!F112</f>
        <v>nt</v>
      </c>
      <c r="Z113" s="210" t="str">
        <f>'P20'!F112</f>
        <v>nt</v>
      </c>
      <c r="AA113" s="211" t="str">
        <f>'P21'!F112</f>
        <v>nt</v>
      </c>
      <c r="AB113" s="211" t="str">
        <f>'P22'!F112</f>
        <v>nt</v>
      </c>
      <c r="AC113" s="211" t="str">
        <f>'P23'!F112</f>
        <v>nt</v>
      </c>
      <c r="AD113" s="211" t="str">
        <f>'P24'!F112</f>
        <v>nt</v>
      </c>
      <c r="AE113" s="211" t="str">
        <f>'P25'!F112</f>
        <v>nt</v>
      </c>
      <c r="AF113" s="255"/>
    </row>
    <row r="114" ht="37.5" customHeight="1">
      <c r="A114" s="213"/>
      <c r="B114" s="204" t="s">
        <v>414</v>
      </c>
      <c r="C114" s="223" t="s">
        <v>9</v>
      </c>
      <c r="D114" s="206" t="s">
        <v>415</v>
      </c>
      <c r="E114" s="234"/>
      <c r="F114" s="206" t="s">
        <v>416</v>
      </c>
      <c r="G114" s="208" t="str">
        <f>'P01'!F113</f>
        <v>na</v>
      </c>
      <c r="H114" s="235" t="str">
        <f>'P02'!F113</f>
        <v>na</v>
      </c>
      <c r="I114" s="235" t="str">
        <f>'P03'!F113</f>
        <v>na</v>
      </c>
      <c r="J114" s="235" t="str">
        <f>'P04'!F113</f>
        <v>na</v>
      </c>
      <c r="K114" s="235" t="str">
        <f>'P05'!F113</f>
        <v>nt</v>
      </c>
      <c r="L114" s="235" t="str">
        <f>'P06'!F113</f>
        <v>nt</v>
      </c>
      <c r="M114" s="235" t="str">
        <f>'P07'!F113</f>
        <v>nt</v>
      </c>
      <c r="N114" s="235" t="str">
        <f>'P08'!F113</f>
        <v>nt</v>
      </c>
      <c r="O114" s="235" t="str">
        <f>'P09'!F113</f>
        <v>nt</v>
      </c>
      <c r="P114" s="236" t="str">
        <f>'P10'!F113</f>
        <v>nt</v>
      </c>
      <c r="Q114" s="215" t="str">
        <f>'P11'!F113</f>
        <v>nt</v>
      </c>
      <c r="R114" s="215" t="str">
        <f>'P12'!F113</f>
        <v>nt</v>
      </c>
      <c r="S114" s="215" t="str">
        <f>'P13'!F113</f>
        <v>nt</v>
      </c>
      <c r="T114" s="215" t="str">
        <f>'P14'!F113</f>
        <v>nt</v>
      </c>
      <c r="U114" s="215" t="str">
        <f>'P15'!F113</f>
        <v>nt</v>
      </c>
      <c r="V114" s="215" t="str">
        <f>'P16'!F113</f>
        <v>nt</v>
      </c>
      <c r="W114" s="215" t="str">
        <f>'P17'!F113</f>
        <v>nt</v>
      </c>
      <c r="X114" s="215" t="str">
        <f>'P18'!F113</f>
        <v>nt</v>
      </c>
      <c r="Y114" s="215" t="str">
        <f>'P19'!F113</f>
        <v>nt</v>
      </c>
      <c r="Z114" s="226" t="str">
        <f>'P20'!F113</f>
        <v>nt</v>
      </c>
      <c r="AA114" s="211" t="str">
        <f>'P21'!F113</f>
        <v>nt</v>
      </c>
      <c r="AB114" s="211" t="str">
        <f>'P22'!F113</f>
        <v>nt</v>
      </c>
      <c r="AC114" s="211" t="str">
        <f>'P23'!F113</f>
        <v>nt</v>
      </c>
      <c r="AD114" s="211" t="str">
        <f>'P24'!F113</f>
        <v>nt</v>
      </c>
      <c r="AE114" s="211" t="str">
        <f>'P25'!F113</f>
        <v>nt</v>
      </c>
      <c r="AF114" s="256"/>
    </row>
    <row r="115" ht="37.5" customHeight="1">
      <c r="A115" s="213"/>
      <c r="B115" s="204" t="s">
        <v>417</v>
      </c>
      <c r="C115" s="227" t="s">
        <v>16</v>
      </c>
      <c r="D115" s="217" t="s">
        <v>418</v>
      </c>
      <c r="E115" s="228"/>
      <c r="F115" s="206" t="s">
        <v>419</v>
      </c>
      <c r="G115" s="208" t="str">
        <f>'P01'!F114</f>
        <v>c</v>
      </c>
      <c r="H115" s="209" t="str">
        <f>'P02'!F114</f>
        <v>c</v>
      </c>
      <c r="I115" s="209" t="str">
        <f>'P03'!F114</f>
        <v>c</v>
      </c>
      <c r="J115" s="209" t="str">
        <f>'P04'!F114</f>
        <v>c</v>
      </c>
      <c r="K115" s="209" t="str">
        <f>'P05'!F114</f>
        <v>nt</v>
      </c>
      <c r="L115" s="209" t="str">
        <f>'P06'!F114</f>
        <v>nt</v>
      </c>
      <c r="M115" s="209" t="str">
        <f>'P07'!F114</f>
        <v>nt</v>
      </c>
      <c r="N115" s="209" t="str">
        <f>'P08'!F114</f>
        <v>nt</v>
      </c>
      <c r="O115" s="209" t="str">
        <f>'P09'!F114</f>
        <v>nt</v>
      </c>
      <c r="P115" s="209" t="str">
        <f>'P10'!F114</f>
        <v>nt</v>
      </c>
      <c r="Q115" s="209" t="str">
        <f>'P11'!F114</f>
        <v>nt</v>
      </c>
      <c r="R115" s="209" t="str">
        <f>'P12'!F114</f>
        <v>nt</v>
      </c>
      <c r="S115" s="209" t="str">
        <f>'P13'!F114</f>
        <v>nt</v>
      </c>
      <c r="T115" s="209" t="str">
        <f>'P14'!F114</f>
        <v>nt</v>
      </c>
      <c r="U115" s="209" t="str">
        <f>'P15'!F114</f>
        <v>nt</v>
      </c>
      <c r="V115" s="209" t="str">
        <f>'P16'!F114</f>
        <v>nt</v>
      </c>
      <c r="W115" s="209" t="str">
        <f>'P17'!F114</f>
        <v>nt</v>
      </c>
      <c r="X115" s="209" t="str">
        <f>'P18'!F114</f>
        <v>nt</v>
      </c>
      <c r="Y115" s="209" t="str">
        <f>'P19'!F114</f>
        <v>nt</v>
      </c>
      <c r="Z115" s="210" t="str">
        <f>'P20'!F114</f>
        <v>nt</v>
      </c>
      <c r="AA115" s="211" t="str">
        <f>'P21'!F114</f>
        <v>nt</v>
      </c>
      <c r="AB115" s="211" t="str">
        <f>'P22'!F114</f>
        <v>nt</v>
      </c>
      <c r="AC115" s="211" t="str">
        <f>'P23'!F114</f>
        <v>nt</v>
      </c>
      <c r="AD115" s="211" t="str">
        <f>'P24'!F114</f>
        <v>nt</v>
      </c>
      <c r="AE115" s="211" t="str">
        <f>'P25'!F114</f>
        <v>nt</v>
      </c>
      <c r="AF115" s="257"/>
    </row>
    <row r="116" ht="37.5" customHeight="1">
      <c r="A116" s="213"/>
      <c r="B116" s="204" t="s">
        <v>420</v>
      </c>
      <c r="C116" s="205" t="s">
        <v>9</v>
      </c>
      <c r="D116" s="217" t="s">
        <v>421</v>
      </c>
      <c r="E116" s="233"/>
      <c r="F116" s="206" t="s">
        <v>422</v>
      </c>
      <c r="G116" s="208" t="str">
        <f>'P01'!F115</f>
        <v>na</v>
      </c>
      <c r="H116" s="208" t="str">
        <f>'P02'!F115</f>
        <v>na</v>
      </c>
      <c r="I116" s="208" t="str">
        <f>'P03'!F115</f>
        <v>na</v>
      </c>
      <c r="J116" s="208" t="str">
        <f>'P04'!F115</f>
        <v>na</v>
      </c>
      <c r="K116" s="208" t="str">
        <f>'P05'!F115</f>
        <v>nt</v>
      </c>
      <c r="L116" s="208" t="str">
        <f>'P06'!F115</f>
        <v>nt</v>
      </c>
      <c r="M116" s="208" t="str">
        <f>'P07'!F115</f>
        <v>nt</v>
      </c>
      <c r="N116" s="208" t="str">
        <f>'P08'!F115</f>
        <v>nt</v>
      </c>
      <c r="O116" s="208" t="str">
        <f>'P09'!F115</f>
        <v>nt</v>
      </c>
      <c r="P116" s="214" t="str">
        <f>'P10'!F115</f>
        <v>nt</v>
      </c>
      <c r="Q116" s="215" t="str">
        <f>'P11'!F115</f>
        <v>nt</v>
      </c>
      <c r="R116" s="215" t="str">
        <f>'P12'!F115</f>
        <v>nt</v>
      </c>
      <c r="S116" s="215" t="str">
        <f>'P13'!F115</f>
        <v>nt</v>
      </c>
      <c r="T116" s="215" t="str">
        <f>'P14'!F115</f>
        <v>nt</v>
      </c>
      <c r="U116" s="215" t="str">
        <f>'P15'!F115</f>
        <v>nt</v>
      </c>
      <c r="V116" s="216" t="str">
        <f>'P16'!F115</f>
        <v>nt</v>
      </c>
      <c r="W116" s="216" t="str">
        <f>'P17'!F115</f>
        <v>nt</v>
      </c>
      <c r="X116" s="216" t="str">
        <f>'P18'!F115</f>
        <v>nt</v>
      </c>
      <c r="Y116" s="216" t="str">
        <f>'P19'!F115</f>
        <v>nt</v>
      </c>
      <c r="Z116" s="210" t="str">
        <f>'P20'!F115</f>
        <v>nt</v>
      </c>
      <c r="AA116" s="211" t="str">
        <f>'P21'!F115</f>
        <v>nt</v>
      </c>
      <c r="AB116" s="211" t="str">
        <f>'P22'!F115</f>
        <v>nt</v>
      </c>
      <c r="AC116" s="211" t="str">
        <f>'P23'!F115</f>
        <v>nt</v>
      </c>
      <c r="AD116" s="211" t="str">
        <f>'P24'!F115</f>
        <v>nt</v>
      </c>
      <c r="AE116" s="211" t="str">
        <f>'P25'!F115</f>
        <v>nt</v>
      </c>
      <c r="AF116" s="258"/>
    </row>
    <row r="117" ht="37.5" customHeight="1">
      <c r="A117" s="213"/>
      <c r="B117" s="204" t="s">
        <v>423</v>
      </c>
      <c r="C117" s="205" t="s">
        <v>9</v>
      </c>
      <c r="D117" s="217" t="s">
        <v>424</v>
      </c>
      <c r="E117" s="233"/>
      <c r="F117" s="206" t="s">
        <v>425</v>
      </c>
      <c r="G117" s="208" t="str">
        <f>'P01'!F116</f>
        <v>c</v>
      </c>
      <c r="H117" s="208" t="str">
        <f>'P02'!F116</f>
        <v>c</v>
      </c>
      <c r="I117" s="208" t="str">
        <f>'P03'!F116</f>
        <v>c</v>
      </c>
      <c r="J117" s="208" t="str">
        <f>'P04'!F116</f>
        <v>c</v>
      </c>
      <c r="K117" s="208" t="str">
        <f>'P05'!F116</f>
        <v>nt</v>
      </c>
      <c r="L117" s="208" t="str">
        <f>'P06'!F116</f>
        <v>nt</v>
      </c>
      <c r="M117" s="208" t="str">
        <f>'P07'!F116</f>
        <v>nt</v>
      </c>
      <c r="N117" s="208" t="str">
        <f>'P08'!F116</f>
        <v>nt</v>
      </c>
      <c r="O117" s="208" t="str">
        <f>'P09'!F116</f>
        <v>nt</v>
      </c>
      <c r="P117" s="214" t="str">
        <f>'P10'!F116</f>
        <v>nt</v>
      </c>
      <c r="Q117" s="215" t="str">
        <f>'P11'!F116</f>
        <v>nt</v>
      </c>
      <c r="R117" s="215" t="str">
        <f>'P12'!F116</f>
        <v>nt</v>
      </c>
      <c r="S117" s="215" t="str">
        <f>'P13'!F116</f>
        <v>nt</v>
      </c>
      <c r="T117" s="215" t="str">
        <f>'P14'!F116</f>
        <v>nt</v>
      </c>
      <c r="U117" s="215" t="str">
        <f>'P15'!F116</f>
        <v>nt</v>
      </c>
      <c r="V117" s="216" t="str">
        <f>'P16'!F116</f>
        <v>nt</v>
      </c>
      <c r="W117" s="216" t="str">
        <f>'P17'!F116</f>
        <v>nt</v>
      </c>
      <c r="X117" s="216" t="str">
        <f>'P18'!F116</f>
        <v>nt</v>
      </c>
      <c r="Y117" s="216" t="str">
        <f>'P19'!F116</f>
        <v>nt</v>
      </c>
      <c r="Z117" s="210" t="str">
        <f>'P20'!F116</f>
        <v>nt</v>
      </c>
      <c r="AA117" s="211" t="str">
        <f>'P21'!F116</f>
        <v>nt</v>
      </c>
      <c r="AB117" s="211" t="str">
        <f>'P22'!F116</f>
        <v>nt</v>
      </c>
      <c r="AC117" s="211" t="str">
        <f>'P23'!F116</f>
        <v>nt</v>
      </c>
      <c r="AD117" s="211" t="str">
        <f>'P24'!F116</f>
        <v>nt</v>
      </c>
      <c r="AE117" s="211" t="str">
        <f>'P25'!F116</f>
        <v>nt</v>
      </c>
      <c r="AF117" s="258"/>
    </row>
    <row r="118" ht="37.5" customHeight="1">
      <c r="A118" s="246"/>
      <c r="B118" s="204" t="s">
        <v>426</v>
      </c>
      <c r="C118" s="205" t="s">
        <v>9</v>
      </c>
      <c r="D118" s="217" t="s">
        <v>427</v>
      </c>
      <c r="E118" s="233"/>
      <c r="F118" s="206" t="s">
        <v>428</v>
      </c>
      <c r="G118" s="208" t="str">
        <f>'P01'!F117</f>
        <v>na</v>
      </c>
      <c r="H118" s="208" t="str">
        <f>'P02'!F117</f>
        <v>na</v>
      </c>
      <c r="I118" s="208" t="str">
        <f>'P03'!F117</f>
        <v>na</v>
      </c>
      <c r="J118" s="208" t="str">
        <f>'P04'!F117</f>
        <v>na</v>
      </c>
      <c r="K118" s="208" t="str">
        <f>'P05'!F117</f>
        <v>nt</v>
      </c>
      <c r="L118" s="208" t="str">
        <f>'P06'!F117</f>
        <v>nt</v>
      </c>
      <c r="M118" s="208" t="str">
        <f>'P07'!F117</f>
        <v>nt</v>
      </c>
      <c r="N118" s="208" t="str">
        <f>'P08'!F117</f>
        <v>nt</v>
      </c>
      <c r="O118" s="208" t="str">
        <f>'P09'!F117</f>
        <v>nt</v>
      </c>
      <c r="P118" s="214" t="str">
        <f>'P10'!F117</f>
        <v>nt</v>
      </c>
      <c r="Q118" s="215" t="str">
        <f>'P11'!F117</f>
        <v>nt</v>
      </c>
      <c r="R118" s="215" t="str">
        <f>'P12'!F117</f>
        <v>nt</v>
      </c>
      <c r="S118" s="215" t="str">
        <f>'P13'!F117</f>
        <v>nt</v>
      </c>
      <c r="T118" s="215" t="str">
        <f>'P14'!F117</f>
        <v>nt</v>
      </c>
      <c r="U118" s="215" t="str">
        <f>'P15'!F117</f>
        <v>nt</v>
      </c>
      <c r="V118" s="216" t="str">
        <f>'P16'!F117</f>
        <v>nt</v>
      </c>
      <c r="W118" s="216" t="str">
        <f>'P17'!F117</f>
        <v>nt</v>
      </c>
      <c r="X118" s="216" t="str">
        <f>'P18'!F117</f>
        <v>nt</v>
      </c>
      <c r="Y118" s="216" t="str">
        <f>'P19'!F117</f>
        <v>nt</v>
      </c>
      <c r="Z118" s="210" t="str">
        <f>'P20'!F117</f>
        <v>nt</v>
      </c>
      <c r="AA118" s="211" t="str">
        <f>'P21'!F117</f>
        <v>nt</v>
      </c>
      <c r="AB118" s="211" t="str">
        <f>'P22'!F117</f>
        <v>nt</v>
      </c>
      <c r="AC118" s="211" t="str">
        <f>'P23'!F117</f>
        <v>nt</v>
      </c>
      <c r="AD118" s="211" t="str">
        <f>'P24'!F117</f>
        <v>nt</v>
      </c>
      <c r="AE118" s="211" t="str">
        <f>'P25'!F117</f>
        <v>nt</v>
      </c>
      <c r="AF118" s="258"/>
    </row>
    <row r="119" ht="4.5" customHeight="1">
      <c r="A119" s="176"/>
      <c r="B119" s="177"/>
      <c r="C119" s="178"/>
      <c r="D119" s="178"/>
      <c r="E119" s="179"/>
      <c r="F119" s="180"/>
      <c r="G119" s="180"/>
      <c r="H119" s="180"/>
      <c r="I119" s="180"/>
      <c r="J119" s="180"/>
      <c r="K119" s="180"/>
      <c r="L119" s="180"/>
      <c r="M119" s="180"/>
      <c r="N119" s="180"/>
      <c r="O119" s="180"/>
      <c r="P119" s="180"/>
      <c r="Q119" s="180"/>
      <c r="R119" s="180"/>
      <c r="S119" s="180"/>
      <c r="T119" s="180"/>
      <c r="U119" s="181"/>
      <c r="V119" s="181"/>
      <c r="W119" s="181"/>
      <c r="X119" s="181"/>
      <c r="Y119" s="181"/>
      <c r="Z119" s="180"/>
      <c r="AA119" s="180"/>
      <c r="AB119" s="180"/>
      <c r="AC119" s="180"/>
      <c r="AD119" s="180"/>
      <c r="AE119" s="180"/>
      <c r="AF119" s="259"/>
    </row>
    <row r="120" ht="4.5" customHeight="1">
      <c r="A120" s="176"/>
      <c r="B120" s="177"/>
      <c r="C120" s="178"/>
      <c r="D120" s="178"/>
      <c r="E120" s="179"/>
      <c r="F120" s="180"/>
      <c r="G120" s="180"/>
      <c r="H120" s="180"/>
      <c r="I120" s="180"/>
      <c r="J120" s="180"/>
      <c r="K120" s="180"/>
      <c r="L120" s="180"/>
      <c r="M120" s="180"/>
      <c r="N120" s="180"/>
      <c r="O120" s="180"/>
      <c r="P120" s="180"/>
      <c r="Q120" s="180"/>
      <c r="R120" s="180"/>
      <c r="S120" s="180"/>
      <c r="T120" s="180"/>
      <c r="U120" s="181"/>
      <c r="V120" s="181"/>
      <c r="W120" s="181"/>
      <c r="X120" s="181"/>
      <c r="Y120" s="181"/>
      <c r="Z120" s="180"/>
      <c r="AA120" s="180"/>
      <c r="AB120" s="180"/>
      <c r="AC120" s="180"/>
      <c r="AD120" s="180"/>
      <c r="AE120" s="180"/>
      <c r="AF120" s="259"/>
    </row>
    <row r="121" ht="4.5" customHeight="1">
      <c r="A121" s="176"/>
      <c r="B121" s="177"/>
      <c r="C121" s="178"/>
      <c r="D121" s="178"/>
      <c r="E121" s="179"/>
      <c r="F121" s="180"/>
      <c r="G121" s="180"/>
      <c r="H121" s="180"/>
      <c r="I121" s="180"/>
      <c r="J121" s="180"/>
      <c r="K121" s="180"/>
      <c r="L121" s="180"/>
      <c r="M121" s="180"/>
      <c r="N121" s="180"/>
      <c r="O121" s="180"/>
      <c r="P121" s="180"/>
      <c r="Q121" s="180"/>
      <c r="R121" s="180"/>
      <c r="S121" s="180"/>
      <c r="T121" s="180"/>
      <c r="U121" s="181"/>
      <c r="V121" s="181"/>
      <c r="W121" s="181"/>
      <c r="X121" s="181"/>
      <c r="Y121" s="181"/>
      <c r="Z121" s="180"/>
      <c r="AA121" s="180"/>
      <c r="AB121" s="180"/>
      <c r="AC121" s="180"/>
      <c r="AD121" s="180"/>
      <c r="AE121" s="180"/>
      <c r="AF121" s="259"/>
    </row>
    <row r="122" ht="4.5" customHeight="1">
      <c r="A122" s="176"/>
      <c r="B122" s="177"/>
      <c r="C122" s="178"/>
      <c r="D122" s="178"/>
      <c r="E122" s="179"/>
      <c r="F122" s="180"/>
      <c r="G122" s="180"/>
      <c r="H122" s="180"/>
      <c r="I122" s="180"/>
      <c r="J122" s="180"/>
      <c r="K122" s="180"/>
      <c r="L122" s="180"/>
      <c r="M122" s="180"/>
      <c r="N122" s="180"/>
      <c r="O122" s="180"/>
      <c r="P122" s="180"/>
      <c r="Q122" s="180"/>
      <c r="R122" s="180"/>
      <c r="S122" s="180"/>
      <c r="T122" s="180"/>
      <c r="U122" s="181"/>
      <c r="V122" s="181"/>
      <c r="W122" s="181"/>
      <c r="X122" s="181"/>
      <c r="Y122" s="181"/>
      <c r="Z122" s="180"/>
      <c r="AA122" s="180"/>
      <c r="AB122" s="180"/>
      <c r="AC122" s="180"/>
      <c r="AD122" s="180"/>
      <c r="AE122" s="180"/>
      <c r="AF122" s="259"/>
    </row>
    <row r="123" ht="4.5" customHeight="1">
      <c r="A123" s="176"/>
      <c r="B123" s="177"/>
      <c r="C123" s="178"/>
      <c r="D123" s="178"/>
      <c r="E123" s="179"/>
      <c r="F123" s="180"/>
      <c r="G123" s="180"/>
      <c r="H123" s="180"/>
      <c r="I123" s="180"/>
      <c r="J123" s="180"/>
      <c r="K123" s="180"/>
      <c r="L123" s="180"/>
      <c r="M123" s="180"/>
      <c r="N123" s="180"/>
      <c r="O123" s="180"/>
      <c r="P123" s="180"/>
      <c r="Q123" s="180"/>
      <c r="R123" s="180"/>
      <c r="S123" s="180"/>
      <c r="T123" s="180"/>
      <c r="U123" s="181"/>
      <c r="V123" s="181"/>
      <c r="W123" s="181"/>
      <c r="X123" s="181"/>
      <c r="Y123" s="181"/>
      <c r="Z123" s="180"/>
      <c r="AA123" s="180"/>
      <c r="AB123" s="180"/>
      <c r="AC123" s="180"/>
      <c r="AD123" s="180"/>
      <c r="AE123" s="180"/>
      <c r="AF123" s="259"/>
    </row>
    <row r="124" ht="4.5" customHeight="1">
      <c r="A124" s="176"/>
      <c r="B124" s="177"/>
      <c r="C124" s="178"/>
      <c r="D124" s="178"/>
      <c r="E124" s="179"/>
      <c r="F124" s="180"/>
      <c r="G124" s="180"/>
      <c r="H124" s="180"/>
      <c r="I124" s="180"/>
      <c r="J124" s="180"/>
      <c r="K124" s="180"/>
      <c r="L124" s="180"/>
      <c r="M124" s="180"/>
      <c r="N124" s="180"/>
      <c r="O124" s="180"/>
      <c r="P124" s="180"/>
      <c r="Q124" s="180"/>
      <c r="R124" s="180"/>
      <c r="S124" s="180"/>
      <c r="T124" s="180"/>
      <c r="U124" s="181"/>
      <c r="V124" s="181"/>
      <c r="W124" s="181"/>
      <c r="X124" s="181"/>
      <c r="Y124" s="181"/>
      <c r="Z124" s="180"/>
      <c r="AA124" s="180"/>
      <c r="AB124" s="180"/>
      <c r="AC124" s="180"/>
      <c r="AD124" s="180"/>
      <c r="AE124" s="180"/>
      <c r="AF124" s="259"/>
    </row>
    <row r="125" ht="4.5" customHeight="1">
      <c r="A125" s="176"/>
      <c r="B125" s="177"/>
      <c r="C125" s="178"/>
      <c r="D125" s="178"/>
      <c r="E125" s="179"/>
      <c r="F125" s="180"/>
      <c r="G125" s="180"/>
      <c r="H125" s="180"/>
      <c r="I125" s="180"/>
      <c r="J125" s="180"/>
      <c r="K125" s="180"/>
      <c r="L125" s="180"/>
      <c r="M125" s="180"/>
      <c r="N125" s="180"/>
      <c r="O125" s="180"/>
      <c r="P125" s="180"/>
      <c r="Q125" s="180"/>
      <c r="R125" s="180"/>
      <c r="S125" s="180"/>
      <c r="T125" s="180"/>
      <c r="U125" s="181"/>
      <c r="V125" s="181"/>
      <c r="W125" s="181"/>
      <c r="X125" s="181"/>
      <c r="Y125" s="181"/>
      <c r="Z125" s="180"/>
      <c r="AA125" s="180"/>
      <c r="AB125" s="180"/>
      <c r="AC125" s="180"/>
      <c r="AD125" s="180"/>
      <c r="AE125" s="180"/>
      <c r="AF125" s="259"/>
    </row>
    <row r="126" ht="4.5" customHeight="1">
      <c r="A126" s="176"/>
      <c r="B126" s="177"/>
      <c r="C126" s="178"/>
      <c r="D126" s="178"/>
      <c r="E126" s="179"/>
      <c r="F126" s="180"/>
      <c r="G126" s="180"/>
      <c r="H126" s="180"/>
      <c r="I126" s="180"/>
      <c r="J126" s="180"/>
      <c r="K126" s="180"/>
      <c r="L126" s="180"/>
      <c r="M126" s="180"/>
      <c r="N126" s="180"/>
      <c r="O126" s="180"/>
      <c r="P126" s="180"/>
      <c r="Q126" s="180"/>
      <c r="R126" s="180"/>
      <c r="S126" s="180"/>
      <c r="T126" s="180"/>
      <c r="U126" s="181"/>
      <c r="V126" s="181"/>
      <c r="W126" s="181"/>
      <c r="X126" s="181"/>
      <c r="Y126" s="181"/>
      <c r="Z126" s="180"/>
      <c r="AA126" s="180"/>
      <c r="AB126" s="180"/>
      <c r="AC126" s="180"/>
      <c r="AD126" s="180"/>
      <c r="AE126" s="180"/>
      <c r="AF126" s="259"/>
    </row>
    <row r="127" ht="4.5" customHeight="1">
      <c r="A127" s="176"/>
      <c r="B127" s="177"/>
      <c r="C127" s="178"/>
      <c r="D127" s="178"/>
      <c r="E127" s="179"/>
      <c r="F127" s="180"/>
      <c r="G127" s="180"/>
      <c r="H127" s="180"/>
      <c r="I127" s="180"/>
      <c r="J127" s="180"/>
      <c r="K127" s="180"/>
      <c r="L127" s="180"/>
      <c r="M127" s="180"/>
      <c r="N127" s="180"/>
      <c r="O127" s="180"/>
      <c r="P127" s="180"/>
      <c r="Q127" s="180"/>
      <c r="R127" s="180"/>
      <c r="S127" s="180"/>
      <c r="T127" s="180"/>
      <c r="U127" s="181"/>
      <c r="V127" s="181"/>
      <c r="W127" s="181"/>
      <c r="X127" s="181"/>
      <c r="Y127" s="181"/>
      <c r="Z127" s="180"/>
      <c r="AA127" s="180"/>
      <c r="AB127" s="180"/>
      <c r="AC127" s="180"/>
      <c r="AD127" s="180"/>
      <c r="AE127" s="180"/>
      <c r="AF127" s="259"/>
    </row>
    <row r="128" ht="4.5" customHeight="1">
      <c r="A128" s="176"/>
      <c r="B128" s="177"/>
      <c r="C128" s="178"/>
      <c r="D128" s="178"/>
      <c r="E128" s="179"/>
      <c r="F128" s="180"/>
      <c r="G128" s="180"/>
      <c r="H128" s="180"/>
      <c r="I128" s="180"/>
      <c r="J128" s="180"/>
      <c r="K128" s="180"/>
      <c r="L128" s="180"/>
      <c r="M128" s="180"/>
      <c r="N128" s="180"/>
      <c r="O128" s="180"/>
      <c r="P128" s="180"/>
      <c r="Q128" s="180"/>
      <c r="R128" s="180"/>
      <c r="S128" s="180"/>
      <c r="T128" s="180"/>
      <c r="U128" s="181"/>
      <c r="V128" s="181"/>
      <c r="W128" s="181"/>
      <c r="X128" s="181"/>
      <c r="Y128" s="181"/>
      <c r="Z128" s="180"/>
      <c r="AA128" s="180"/>
      <c r="AB128" s="180"/>
      <c r="AC128" s="180"/>
      <c r="AD128" s="180"/>
      <c r="AE128" s="180"/>
      <c r="AF128" s="259"/>
    </row>
    <row r="129" ht="4.5" customHeight="1">
      <c r="A129" s="176"/>
      <c r="B129" s="177"/>
      <c r="C129" s="178"/>
      <c r="D129" s="178"/>
      <c r="E129" s="179"/>
      <c r="F129" s="180"/>
      <c r="G129" s="180"/>
      <c r="H129" s="180"/>
      <c r="I129" s="180"/>
      <c r="J129" s="180"/>
      <c r="K129" s="180"/>
      <c r="L129" s="180"/>
      <c r="M129" s="180"/>
      <c r="N129" s="180"/>
      <c r="O129" s="180"/>
      <c r="P129" s="180"/>
      <c r="Q129" s="180"/>
      <c r="R129" s="180"/>
      <c r="S129" s="180"/>
      <c r="T129" s="180"/>
      <c r="U129" s="181"/>
      <c r="V129" s="181"/>
      <c r="W129" s="181"/>
      <c r="X129" s="181"/>
      <c r="Y129" s="181"/>
      <c r="Z129" s="180"/>
      <c r="AA129" s="180"/>
      <c r="AB129" s="180"/>
      <c r="AC129" s="180"/>
      <c r="AD129" s="180"/>
      <c r="AE129" s="180"/>
      <c r="AF129" s="259"/>
    </row>
    <row r="130" ht="4.5" customHeight="1">
      <c r="A130" s="176"/>
      <c r="B130" s="177"/>
      <c r="C130" s="178"/>
      <c r="D130" s="178"/>
      <c r="E130" s="179"/>
      <c r="F130" s="180"/>
      <c r="G130" s="180"/>
      <c r="H130" s="180"/>
      <c r="I130" s="180"/>
      <c r="J130" s="180"/>
      <c r="K130" s="180"/>
      <c r="L130" s="180"/>
      <c r="M130" s="180"/>
      <c r="N130" s="180"/>
      <c r="O130" s="180"/>
      <c r="P130" s="180"/>
      <c r="Q130" s="180"/>
      <c r="R130" s="180"/>
      <c r="S130" s="180"/>
      <c r="T130" s="180"/>
      <c r="U130" s="181"/>
      <c r="V130" s="181"/>
      <c r="W130" s="181"/>
      <c r="X130" s="181"/>
      <c r="Y130" s="181"/>
      <c r="Z130" s="180"/>
      <c r="AA130" s="180"/>
      <c r="AB130" s="180"/>
      <c r="AC130" s="180"/>
      <c r="AD130" s="180"/>
      <c r="AE130" s="180"/>
      <c r="AF130" s="259"/>
    </row>
    <row r="131" ht="4.5" customHeight="1">
      <c r="A131" s="176"/>
      <c r="B131" s="177"/>
      <c r="C131" s="178"/>
      <c r="D131" s="178"/>
      <c r="E131" s="179"/>
      <c r="F131" s="180"/>
      <c r="G131" s="180"/>
      <c r="H131" s="180"/>
      <c r="I131" s="180"/>
      <c r="J131" s="180"/>
      <c r="K131" s="180"/>
      <c r="L131" s="180"/>
      <c r="M131" s="180"/>
      <c r="N131" s="180"/>
      <c r="O131" s="180"/>
      <c r="P131" s="180"/>
      <c r="Q131" s="180"/>
      <c r="R131" s="180"/>
      <c r="S131" s="180"/>
      <c r="T131" s="180"/>
      <c r="U131" s="181"/>
      <c r="V131" s="181"/>
      <c r="W131" s="181"/>
      <c r="X131" s="181"/>
      <c r="Y131" s="181"/>
      <c r="Z131" s="180"/>
      <c r="AA131" s="180"/>
      <c r="AB131" s="180"/>
      <c r="AC131" s="180"/>
      <c r="AD131" s="180"/>
      <c r="AE131" s="180"/>
      <c r="AF131" s="259"/>
    </row>
    <row r="132" ht="4.5" customHeight="1">
      <c r="A132" s="176"/>
      <c r="B132" s="177"/>
      <c r="C132" s="178"/>
      <c r="D132" s="178"/>
      <c r="E132" s="179"/>
      <c r="F132" s="180"/>
      <c r="G132" s="180"/>
      <c r="H132" s="180"/>
      <c r="I132" s="180"/>
      <c r="J132" s="180"/>
      <c r="K132" s="180"/>
      <c r="L132" s="180"/>
      <c r="M132" s="180"/>
      <c r="N132" s="180"/>
      <c r="O132" s="180"/>
      <c r="P132" s="180"/>
      <c r="Q132" s="180"/>
      <c r="R132" s="180"/>
      <c r="S132" s="180"/>
      <c r="T132" s="180"/>
      <c r="U132" s="181"/>
      <c r="V132" s="181"/>
      <c r="W132" s="181"/>
      <c r="X132" s="181"/>
      <c r="Y132" s="181"/>
      <c r="Z132" s="180"/>
      <c r="AA132" s="180"/>
      <c r="AB132" s="180"/>
      <c r="AC132" s="180"/>
      <c r="AD132" s="180"/>
      <c r="AE132" s="180"/>
      <c r="AF132" s="259"/>
    </row>
    <row r="133" ht="4.5" customHeight="1">
      <c r="A133" s="176"/>
      <c r="B133" s="177"/>
      <c r="C133" s="178"/>
      <c r="D133" s="178"/>
      <c r="E133" s="179"/>
      <c r="F133" s="180"/>
      <c r="G133" s="180"/>
      <c r="H133" s="180"/>
      <c r="I133" s="180"/>
      <c r="J133" s="180"/>
      <c r="K133" s="180"/>
      <c r="L133" s="180"/>
      <c r="M133" s="180"/>
      <c r="N133" s="180"/>
      <c r="O133" s="180"/>
      <c r="P133" s="180"/>
      <c r="Q133" s="180"/>
      <c r="R133" s="180"/>
      <c r="S133" s="180"/>
      <c r="T133" s="180"/>
      <c r="U133" s="181"/>
      <c r="V133" s="181"/>
      <c r="W133" s="181"/>
      <c r="X133" s="181"/>
      <c r="Y133" s="181"/>
      <c r="Z133" s="180"/>
      <c r="AA133" s="180"/>
      <c r="AB133" s="180"/>
      <c r="AC133" s="180"/>
      <c r="AD133" s="180"/>
      <c r="AE133" s="180"/>
      <c r="AF133" s="259"/>
    </row>
    <row r="134" ht="4.5" customHeight="1">
      <c r="A134" s="176"/>
      <c r="B134" s="177"/>
      <c r="C134" s="178"/>
      <c r="D134" s="178"/>
      <c r="E134" s="179"/>
      <c r="F134" s="180"/>
      <c r="G134" s="180"/>
      <c r="H134" s="180"/>
      <c r="I134" s="180"/>
      <c r="J134" s="180"/>
      <c r="K134" s="180"/>
      <c r="L134" s="180"/>
      <c r="M134" s="180"/>
      <c r="N134" s="180"/>
      <c r="O134" s="180"/>
      <c r="P134" s="180"/>
      <c r="Q134" s="180"/>
      <c r="R134" s="180"/>
      <c r="S134" s="180"/>
      <c r="T134" s="180"/>
      <c r="U134" s="181"/>
      <c r="V134" s="181"/>
      <c r="W134" s="181"/>
      <c r="X134" s="181"/>
      <c r="Y134" s="181"/>
      <c r="Z134" s="180"/>
      <c r="AA134" s="180"/>
      <c r="AB134" s="180"/>
      <c r="AC134" s="180"/>
      <c r="AD134" s="180"/>
      <c r="AE134" s="180"/>
      <c r="AF134" s="259"/>
    </row>
    <row r="135" ht="4.5" customHeight="1">
      <c r="A135" s="176"/>
      <c r="B135" s="177"/>
      <c r="C135" s="178"/>
      <c r="D135" s="178"/>
      <c r="E135" s="179"/>
      <c r="F135" s="180"/>
      <c r="G135" s="180"/>
      <c r="H135" s="180"/>
      <c r="I135" s="180"/>
      <c r="J135" s="180"/>
      <c r="K135" s="180"/>
      <c r="L135" s="180"/>
      <c r="M135" s="180"/>
      <c r="N135" s="180"/>
      <c r="O135" s="180"/>
      <c r="P135" s="180"/>
      <c r="Q135" s="180"/>
      <c r="R135" s="180"/>
      <c r="S135" s="180"/>
      <c r="T135" s="180"/>
      <c r="U135" s="181"/>
      <c r="V135" s="181"/>
      <c r="W135" s="181"/>
      <c r="X135" s="181"/>
      <c r="Y135" s="181"/>
      <c r="Z135" s="180"/>
      <c r="AA135" s="180"/>
      <c r="AB135" s="180"/>
      <c r="AC135" s="180"/>
      <c r="AD135" s="180"/>
      <c r="AE135" s="180"/>
      <c r="AF135" s="259"/>
    </row>
    <row r="136" ht="4.5" customHeight="1">
      <c r="A136" s="176"/>
      <c r="B136" s="177"/>
      <c r="C136" s="178"/>
      <c r="D136" s="178"/>
      <c r="E136" s="179"/>
      <c r="F136" s="180"/>
      <c r="G136" s="180"/>
      <c r="H136" s="180"/>
      <c r="I136" s="180"/>
      <c r="J136" s="180"/>
      <c r="K136" s="180"/>
      <c r="L136" s="180"/>
      <c r="M136" s="180"/>
      <c r="N136" s="180"/>
      <c r="O136" s="180"/>
      <c r="P136" s="180"/>
      <c r="Q136" s="180"/>
      <c r="R136" s="180"/>
      <c r="S136" s="180"/>
      <c r="T136" s="180"/>
      <c r="U136" s="181"/>
      <c r="V136" s="181"/>
      <c r="W136" s="181"/>
      <c r="X136" s="181"/>
      <c r="Y136" s="181"/>
      <c r="Z136" s="180"/>
      <c r="AA136" s="180"/>
      <c r="AB136" s="180"/>
      <c r="AC136" s="180"/>
      <c r="AD136" s="180"/>
      <c r="AE136" s="180"/>
      <c r="AF136" s="259"/>
    </row>
    <row r="137" ht="4.5" customHeight="1">
      <c r="A137" s="176"/>
      <c r="B137" s="177"/>
      <c r="C137" s="178"/>
      <c r="D137" s="178"/>
      <c r="E137" s="179"/>
      <c r="F137" s="180"/>
      <c r="G137" s="180"/>
      <c r="H137" s="180"/>
      <c r="I137" s="180"/>
      <c r="J137" s="180"/>
      <c r="K137" s="180"/>
      <c r="L137" s="180"/>
      <c r="M137" s="180"/>
      <c r="N137" s="180"/>
      <c r="O137" s="180"/>
      <c r="P137" s="180"/>
      <c r="Q137" s="180"/>
      <c r="R137" s="180"/>
      <c r="S137" s="180"/>
      <c r="T137" s="180"/>
      <c r="U137" s="181"/>
      <c r="V137" s="181"/>
      <c r="W137" s="181"/>
      <c r="X137" s="181"/>
      <c r="Y137" s="181"/>
      <c r="Z137" s="180"/>
      <c r="AA137" s="180"/>
      <c r="AB137" s="180"/>
      <c r="AC137" s="180"/>
      <c r="AD137" s="180"/>
      <c r="AE137" s="180"/>
      <c r="AF137" s="259"/>
    </row>
    <row r="138" ht="4.5" customHeight="1">
      <c r="A138" s="176"/>
      <c r="B138" s="177"/>
      <c r="C138" s="178"/>
      <c r="D138" s="178"/>
      <c r="E138" s="179"/>
      <c r="F138" s="180"/>
      <c r="G138" s="180"/>
      <c r="H138" s="180"/>
      <c r="I138" s="180"/>
      <c r="J138" s="180"/>
      <c r="K138" s="180"/>
      <c r="L138" s="180"/>
      <c r="M138" s="180"/>
      <c r="N138" s="180"/>
      <c r="O138" s="180"/>
      <c r="P138" s="180"/>
      <c r="Q138" s="180"/>
      <c r="R138" s="180"/>
      <c r="S138" s="180"/>
      <c r="T138" s="180"/>
      <c r="U138" s="181"/>
      <c r="V138" s="181"/>
      <c r="W138" s="181"/>
      <c r="X138" s="181"/>
      <c r="Y138" s="181"/>
      <c r="Z138" s="180"/>
      <c r="AA138" s="180"/>
      <c r="AB138" s="180"/>
      <c r="AC138" s="180"/>
      <c r="AD138" s="180"/>
      <c r="AE138" s="180"/>
      <c r="AF138" s="259"/>
    </row>
    <row r="139" ht="4.5" customHeight="1">
      <c r="A139" s="176"/>
      <c r="B139" s="177"/>
      <c r="C139" s="178"/>
      <c r="D139" s="178"/>
      <c r="E139" s="179"/>
      <c r="F139" s="180"/>
      <c r="G139" s="180"/>
      <c r="H139" s="180"/>
      <c r="I139" s="180"/>
      <c r="J139" s="180"/>
      <c r="K139" s="180"/>
      <c r="L139" s="180"/>
      <c r="M139" s="180"/>
      <c r="N139" s="180"/>
      <c r="O139" s="180"/>
      <c r="P139" s="180"/>
      <c r="Q139" s="180"/>
      <c r="R139" s="180"/>
      <c r="S139" s="180"/>
      <c r="T139" s="180"/>
      <c r="U139" s="181"/>
      <c r="V139" s="181"/>
      <c r="W139" s="181"/>
      <c r="X139" s="181"/>
      <c r="Y139" s="181"/>
      <c r="Z139" s="180"/>
      <c r="AA139" s="180"/>
      <c r="AB139" s="180"/>
      <c r="AC139" s="180"/>
      <c r="AD139" s="180"/>
      <c r="AE139" s="180"/>
      <c r="AF139" s="259"/>
    </row>
    <row r="140" ht="4.5" customHeight="1">
      <c r="A140" s="176"/>
      <c r="B140" s="177"/>
      <c r="C140" s="178"/>
      <c r="D140" s="178"/>
      <c r="E140" s="179"/>
      <c r="F140" s="180"/>
      <c r="G140" s="180"/>
      <c r="H140" s="180"/>
      <c r="I140" s="180"/>
      <c r="J140" s="180"/>
      <c r="K140" s="180"/>
      <c r="L140" s="180"/>
      <c r="M140" s="180"/>
      <c r="N140" s="180"/>
      <c r="O140" s="180"/>
      <c r="P140" s="180"/>
      <c r="Q140" s="180"/>
      <c r="R140" s="180"/>
      <c r="S140" s="180"/>
      <c r="T140" s="180"/>
      <c r="U140" s="181"/>
      <c r="V140" s="181"/>
      <c r="W140" s="181"/>
      <c r="X140" s="181"/>
      <c r="Y140" s="181"/>
      <c r="Z140" s="180"/>
      <c r="AA140" s="180"/>
      <c r="AB140" s="180"/>
      <c r="AC140" s="180"/>
      <c r="AD140" s="180"/>
      <c r="AE140" s="180"/>
      <c r="AF140" s="259"/>
    </row>
    <row r="141" ht="4.5" customHeight="1">
      <c r="A141" s="176"/>
      <c r="B141" s="177"/>
      <c r="C141" s="178"/>
      <c r="D141" s="178"/>
      <c r="E141" s="179"/>
      <c r="F141" s="180"/>
      <c r="G141" s="180"/>
      <c r="H141" s="180"/>
      <c r="I141" s="180"/>
      <c r="J141" s="180"/>
      <c r="K141" s="180"/>
      <c r="L141" s="180"/>
      <c r="M141" s="180"/>
      <c r="N141" s="180"/>
      <c r="O141" s="180"/>
      <c r="P141" s="180"/>
      <c r="Q141" s="180"/>
      <c r="R141" s="180"/>
      <c r="S141" s="180"/>
      <c r="T141" s="180"/>
      <c r="U141" s="181"/>
      <c r="V141" s="181"/>
      <c r="W141" s="181"/>
      <c r="X141" s="181"/>
      <c r="Y141" s="181"/>
      <c r="Z141" s="180"/>
      <c r="AA141" s="180"/>
      <c r="AB141" s="180"/>
      <c r="AC141" s="180"/>
      <c r="AD141" s="180"/>
      <c r="AE141" s="180"/>
      <c r="AF141" s="259"/>
    </row>
    <row r="142" ht="4.5" customHeight="1">
      <c r="A142" s="176"/>
      <c r="B142" s="177"/>
      <c r="C142" s="178"/>
      <c r="D142" s="178"/>
      <c r="E142" s="179"/>
      <c r="F142" s="180"/>
      <c r="G142" s="180"/>
      <c r="H142" s="180"/>
      <c r="I142" s="180"/>
      <c r="J142" s="180"/>
      <c r="K142" s="180"/>
      <c r="L142" s="180"/>
      <c r="M142" s="180"/>
      <c r="N142" s="180"/>
      <c r="O142" s="180"/>
      <c r="P142" s="180"/>
      <c r="Q142" s="180"/>
      <c r="R142" s="180"/>
      <c r="S142" s="180"/>
      <c r="T142" s="180"/>
      <c r="U142" s="181"/>
      <c r="V142" s="181"/>
      <c r="W142" s="181"/>
      <c r="X142" s="181"/>
      <c r="Y142" s="181"/>
      <c r="Z142" s="180"/>
      <c r="AA142" s="180"/>
      <c r="AB142" s="180"/>
      <c r="AC142" s="180"/>
      <c r="AD142" s="180"/>
      <c r="AE142" s="180"/>
      <c r="AF142" s="259"/>
    </row>
    <row r="143" ht="4.5" customHeight="1">
      <c r="A143" s="176"/>
      <c r="B143" s="177"/>
      <c r="C143" s="178"/>
      <c r="D143" s="178"/>
      <c r="E143" s="179"/>
      <c r="F143" s="180"/>
      <c r="G143" s="180"/>
      <c r="H143" s="180"/>
      <c r="I143" s="180"/>
      <c r="J143" s="180"/>
      <c r="K143" s="180"/>
      <c r="L143" s="180"/>
      <c r="M143" s="180"/>
      <c r="N143" s="180"/>
      <c r="O143" s="180"/>
      <c r="P143" s="180"/>
      <c r="Q143" s="180"/>
      <c r="R143" s="180"/>
      <c r="S143" s="180"/>
      <c r="T143" s="180"/>
      <c r="U143" s="181"/>
      <c r="V143" s="181"/>
      <c r="W143" s="181"/>
      <c r="X143" s="181"/>
      <c r="Y143" s="181"/>
      <c r="Z143" s="180"/>
      <c r="AA143" s="180"/>
      <c r="AB143" s="180"/>
      <c r="AC143" s="180"/>
      <c r="AD143" s="180"/>
      <c r="AE143" s="180"/>
      <c r="AF143" s="259"/>
    </row>
    <row r="144" ht="4.5" customHeight="1">
      <c r="A144" s="176"/>
      <c r="B144" s="177"/>
      <c r="C144" s="178"/>
      <c r="D144" s="178"/>
      <c r="E144" s="179"/>
      <c r="F144" s="180"/>
      <c r="G144" s="180"/>
      <c r="H144" s="180"/>
      <c r="I144" s="180"/>
      <c r="J144" s="180"/>
      <c r="K144" s="180"/>
      <c r="L144" s="180"/>
      <c r="M144" s="180"/>
      <c r="N144" s="180"/>
      <c r="O144" s="180"/>
      <c r="P144" s="180"/>
      <c r="Q144" s="180"/>
      <c r="R144" s="180"/>
      <c r="S144" s="180"/>
      <c r="T144" s="180"/>
      <c r="U144" s="181"/>
      <c r="V144" s="181"/>
      <c r="W144" s="181"/>
      <c r="X144" s="181"/>
      <c r="Y144" s="181"/>
      <c r="Z144" s="180"/>
      <c r="AA144" s="180"/>
      <c r="AB144" s="180"/>
      <c r="AC144" s="180"/>
      <c r="AD144" s="180"/>
      <c r="AE144" s="180"/>
      <c r="AF144" s="259"/>
    </row>
    <row r="145" ht="4.5" customHeight="1">
      <c r="A145" s="176"/>
      <c r="B145" s="177"/>
      <c r="C145" s="178"/>
      <c r="D145" s="178"/>
      <c r="E145" s="179"/>
      <c r="F145" s="180"/>
      <c r="G145" s="180"/>
      <c r="H145" s="180"/>
      <c r="I145" s="180"/>
      <c r="J145" s="180"/>
      <c r="K145" s="180"/>
      <c r="L145" s="180"/>
      <c r="M145" s="180"/>
      <c r="N145" s="180"/>
      <c r="O145" s="180"/>
      <c r="P145" s="180"/>
      <c r="Q145" s="180"/>
      <c r="R145" s="180"/>
      <c r="S145" s="180"/>
      <c r="T145" s="180"/>
      <c r="U145" s="181"/>
      <c r="V145" s="181"/>
      <c r="W145" s="181"/>
      <c r="X145" s="181"/>
      <c r="Y145" s="181"/>
      <c r="Z145" s="180"/>
      <c r="AA145" s="180"/>
      <c r="AB145" s="180"/>
      <c r="AC145" s="180"/>
      <c r="AD145" s="180"/>
      <c r="AE145" s="180"/>
      <c r="AF145" s="259"/>
    </row>
    <row r="146" ht="4.5" customHeight="1">
      <c r="A146" s="176"/>
      <c r="B146" s="177"/>
      <c r="C146" s="178"/>
      <c r="D146" s="178"/>
      <c r="E146" s="179"/>
      <c r="F146" s="180"/>
      <c r="G146" s="180"/>
      <c r="H146" s="180"/>
      <c r="I146" s="180"/>
      <c r="J146" s="180"/>
      <c r="K146" s="180"/>
      <c r="L146" s="180"/>
      <c r="M146" s="180"/>
      <c r="N146" s="180"/>
      <c r="O146" s="180"/>
      <c r="P146" s="180"/>
      <c r="Q146" s="180"/>
      <c r="R146" s="180"/>
      <c r="S146" s="180"/>
      <c r="T146" s="180"/>
      <c r="U146" s="181"/>
      <c r="V146" s="181"/>
      <c r="W146" s="181"/>
      <c r="X146" s="181"/>
      <c r="Y146" s="181"/>
      <c r="Z146" s="180"/>
      <c r="AA146" s="180"/>
      <c r="AB146" s="180"/>
      <c r="AC146" s="180"/>
      <c r="AD146" s="180"/>
      <c r="AE146" s="180"/>
      <c r="AF146" s="259"/>
    </row>
    <row r="147" ht="4.5" customHeight="1">
      <c r="A147" s="176"/>
      <c r="B147" s="177"/>
      <c r="C147" s="178"/>
      <c r="D147" s="178"/>
      <c r="E147" s="179"/>
      <c r="F147" s="180"/>
      <c r="G147" s="180"/>
      <c r="H147" s="180"/>
      <c r="I147" s="180"/>
      <c r="J147" s="180"/>
      <c r="K147" s="180"/>
      <c r="L147" s="180"/>
      <c r="M147" s="180"/>
      <c r="N147" s="180"/>
      <c r="O147" s="180"/>
      <c r="P147" s="180"/>
      <c r="Q147" s="180"/>
      <c r="R147" s="180"/>
      <c r="S147" s="180"/>
      <c r="T147" s="180"/>
      <c r="U147" s="181"/>
      <c r="V147" s="181"/>
      <c r="W147" s="181"/>
      <c r="X147" s="181"/>
      <c r="Y147" s="181"/>
      <c r="Z147" s="180"/>
      <c r="AA147" s="180"/>
      <c r="AB147" s="180"/>
      <c r="AC147" s="180"/>
      <c r="AD147" s="180"/>
      <c r="AE147" s="180"/>
      <c r="AF147" s="259"/>
    </row>
    <row r="148" ht="4.5" customHeight="1">
      <c r="A148" s="176"/>
      <c r="B148" s="177"/>
      <c r="C148" s="178"/>
      <c r="D148" s="178"/>
      <c r="E148" s="179"/>
      <c r="F148" s="180"/>
      <c r="G148" s="180"/>
      <c r="H148" s="180"/>
      <c r="I148" s="180"/>
      <c r="J148" s="180"/>
      <c r="K148" s="180"/>
      <c r="L148" s="180"/>
      <c r="M148" s="180"/>
      <c r="N148" s="180"/>
      <c r="O148" s="180"/>
      <c r="P148" s="180"/>
      <c r="Q148" s="180"/>
      <c r="R148" s="180"/>
      <c r="S148" s="180"/>
      <c r="T148" s="180"/>
      <c r="U148" s="181"/>
      <c r="V148" s="181"/>
      <c r="W148" s="181"/>
      <c r="X148" s="181"/>
      <c r="Y148" s="181"/>
      <c r="Z148" s="180"/>
      <c r="AA148" s="180"/>
      <c r="AB148" s="180"/>
      <c r="AC148" s="180"/>
      <c r="AD148" s="180"/>
      <c r="AE148" s="180"/>
      <c r="AF148" s="259"/>
    </row>
    <row r="149" ht="4.5" customHeight="1">
      <c r="A149" s="176"/>
      <c r="B149" s="177"/>
      <c r="C149" s="178"/>
      <c r="D149" s="178"/>
      <c r="E149" s="179"/>
      <c r="F149" s="180"/>
      <c r="G149" s="180"/>
      <c r="H149" s="180"/>
      <c r="I149" s="180"/>
      <c r="J149" s="180"/>
      <c r="K149" s="180"/>
      <c r="L149" s="180"/>
      <c r="M149" s="180"/>
      <c r="N149" s="180"/>
      <c r="O149" s="180"/>
      <c r="P149" s="180"/>
      <c r="Q149" s="180"/>
      <c r="R149" s="180"/>
      <c r="S149" s="180"/>
      <c r="T149" s="180"/>
      <c r="U149" s="181"/>
      <c r="V149" s="181"/>
      <c r="W149" s="181"/>
      <c r="X149" s="181"/>
      <c r="Y149" s="181"/>
      <c r="Z149" s="180"/>
      <c r="AA149" s="180"/>
      <c r="AB149" s="180"/>
      <c r="AC149" s="180"/>
      <c r="AD149" s="180"/>
      <c r="AE149" s="180"/>
      <c r="AF149" s="259"/>
    </row>
    <row r="150" ht="4.5" customHeight="1">
      <c r="A150" s="176"/>
      <c r="B150" s="177"/>
      <c r="C150" s="178"/>
      <c r="D150" s="178"/>
      <c r="E150" s="179"/>
      <c r="F150" s="180"/>
      <c r="G150" s="180"/>
      <c r="H150" s="180"/>
      <c r="I150" s="180"/>
      <c r="J150" s="180"/>
      <c r="K150" s="180"/>
      <c r="L150" s="180"/>
      <c r="M150" s="180"/>
      <c r="N150" s="180"/>
      <c r="O150" s="180"/>
      <c r="P150" s="180"/>
      <c r="Q150" s="180"/>
      <c r="R150" s="180"/>
      <c r="S150" s="180"/>
      <c r="T150" s="180"/>
      <c r="U150" s="181"/>
      <c r="V150" s="181"/>
      <c r="W150" s="181"/>
      <c r="X150" s="181"/>
      <c r="Y150" s="181"/>
      <c r="Z150" s="180"/>
      <c r="AA150" s="180"/>
      <c r="AB150" s="180"/>
      <c r="AC150" s="180"/>
      <c r="AD150" s="180"/>
      <c r="AE150" s="180"/>
      <c r="AF150" s="259"/>
    </row>
    <row r="151" ht="4.5" customHeight="1">
      <c r="A151" s="176"/>
      <c r="B151" s="177"/>
      <c r="C151" s="178"/>
      <c r="D151" s="178"/>
      <c r="E151" s="179"/>
      <c r="F151" s="180"/>
      <c r="G151" s="180"/>
      <c r="H151" s="180"/>
      <c r="I151" s="180"/>
      <c r="J151" s="180"/>
      <c r="K151" s="180"/>
      <c r="L151" s="180"/>
      <c r="M151" s="180"/>
      <c r="N151" s="180"/>
      <c r="O151" s="180"/>
      <c r="P151" s="180"/>
      <c r="Q151" s="180"/>
      <c r="R151" s="180"/>
      <c r="S151" s="180"/>
      <c r="T151" s="180"/>
      <c r="U151" s="181"/>
      <c r="V151" s="181"/>
      <c r="W151" s="181"/>
      <c r="X151" s="181"/>
      <c r="Y151" s="181"/>
      <c r="Z151" s="180"/>
      <c r="AA151" s="180"/>
      <c r="AB151" s="180"/>
      <c r="AC151" s="180"/>
      <c r="AD151" s="180"/>
      <c r="AE151" s="180"/>
      <c r="AF151" s="259"/>
    </row>
    <row r="152" ht="4.5" customHeight="1">
      <c r="A152" s="176"/>
      <c r="B152" s="177"/>
      <c r="C152" s="178"/>
      <c r="D152" s="178"/>
      <c r="E152" s="179"/>
      <c r="F152" s="180"/>
      <c r="G152" s="180"/>
      <c r="H152" s="180"/>
      <c r="I152" s="180"/>
      <c r="J152" s="180"/>
      <c r="K152" s="180"/>
      <c r="L152" s="180"/>
      <c r="M152" s="180"/>
      <c r="N152" s="180"/>
      <c r="O152" s="180"/>
      <c r="P152" s="180"/>
      <c r="Q152" s="180"/>
      <c r="R152" s="180"/>
      <c r="S152" s="180"/>
      <c r="T152" s="180"/>
      <c r="U152" s="181"/>
      <c r="V152" s="181"/>
      <c r="W152" s="181"/>
      <c r="X152" s="181"/>
      <c r="Y152" s="181"/>
      <c r="Z152" s="180"/>
      <c r="AA152" s="180"/>
      <c r="AB152" s="180"/>
      <c r="AC152" s="180"/>
      <c r="AD152" s="180"/>
      <c r="AE152" s="180"/>
      <c r="AF152" s="259"/>
    </row>
    <row r="153" ht="4.5" customHeight="1">
      <c r="A153" s="176"/>
      <c r="B153" s="177"/>
      <c r="C153" s="178"/>
      <c r="D153" s="178"/>
      <c r="E153" s="179"/>
      <c r="F153" s="180"/>
      <c r="G153" s="180"/>
      <c r="H153" s="180"/>
      <c r="I153" s="180"/>
      <c r="J153" s="180"/>
      <c r="K153" s="180"/>
      <c r="L153" s="180"/>
      <c r="M153" s="180"/>
      <c r="N153" s="180"/>
      <c r="O153" s="180"/>
      <c r="P153" s="180"/>
      <c r="Q153" s="180"/>
      <c r="R153" s="180"/>
      <c r="S153" s="180"/>
      <c r="T153" s="180"/>
      <c r="U153" s="181"/>
      <c r="V153" s="181"/>
      <c r="W153" s="181"/>
      <c r="X153" s="181"/>
      <c r="Y153" s="181"/>
      <c r="Z153" s="180"/>
      <c r="AA153" s="180"/>
      <c r="AB153" s="180"/>
      <c r="AC153" s="180"/>
      <c r="AD153" s="180"/>
      <c r="AE153" s="180"/>
      <c r="AF153" s="259"/>
    </row>
    <row r="154" ht="4.5" customHeight="1">
      <c r="A154" s="176"/>
      <c r="B154" s="177"/>
      <c r="C154" s="178"/>
      <c r="D154" s="178"/>
      <c r="E154" s="179"/>
      <c r="F154" s="180"/>
      <c r="G154" s="180"/>
      <c r="H154" s="180"/>
      <c r="I154" s="180"/>
      <c r="J154" s="180"/>
      <c r="K154" s="180"/>
      <c r="L154" s="180"/>
      <c r="M154" s="180"/>
      <c r="N154" s="180"/>
      <c r="O154" s="180"/>
      <c r="P154" s="180"/>
      <c r="Q154" s="180"/>
      <c r="R154" s="180"/>
      <c r="S154" s="180"/>
      <c r="T154" s="180"/>
      <c r="U154" s="181"/>
      <c r="V154" s="181"/>
      <c r="W154" s="181"/>
      <c r="X154" s="181"/>
      <c r="Y154" s="181"/>
      <c r="Z154" s="180"/>
      <c r="AA154" s="180"/>
      <c r="AB154" s="180"/>
      <c r="AC154" s="180"/>
      <c r="AD154" s="180"/>
      <c r="AE154" s="180"/>
      <c r="AF154" s="259"/>
    </row>
    <row r="155" ht="4.5" customHeight="1">
      <c r="A155" s="176"/>
      <c r="B155" s="177"/>
      <c r="C155" s="178"/>
      <c r="D155" s="178"/>
      <c r="E155" s="179"/>
      <c r="F155" s="180"/>
      <c r="G155" s="180"/>
      <c r="H155" s="180"/>
      <c r="I155" s="180"/>
      <c r="J155" s="180"/>
      <c r="K155" s="180"/>
      <c r="L155" s="180"/>
      <c r="M155" s="180"/>
      <c r="N155" s="180"/>
      <c r="O155" s="180"/>
      <c r="P155" s="180"/>
      <c r="Q155" s="180"/>
      <c r="R155" s="180"/>
      <c r="S155" s="180"/>
      <c r="T155" s="180"/>
      <c r="U155" s="181"/>
      <c r="V155" s="181"/>
      <c r="W155" s="181"/>
      <c r="X155" s="181"/>
      <c r="Y155" s="181"/>
      <c r="Z155" s="180"/>
      <c r="AA155" s="180"/>
      <c r="AB155" s="180"/>
      <c r="AC155" s="180"/>
      <c r="AD155" s="180"/>
      <c r="AE155" s="180"/>
      <c r="AF155" s="259"/>
    </row>
    <row r="156" ht="4.5" customHeight="1">
      <c r="A156" s="176"/>
      <c r="B156" s="177"/>
      <c r="C156" s="178"/>
      <c r="D156" s="178"/>
      <c r="E156" s="179"/>
      <c r="F156" s="180"/>
      <c r="G156" s="180"/>
      <c r="H156" s="180"/>
      <c r="I156" s="180"/>
      <c r="J156" s="180"/>
      <c r="K156" s="180"/>
      <c r="L156" s="180"/>
      <c r="M156" s="180"/>
      <c r="N156" s="180"/>
      <c r="O156" s="180"/>
      <c r="P156" s="180"/>
      <c r="Q156" s="180"/>
      <c r="R156" s="180"/>
      <c r="S156" s="180"/>
      <c r="T156" s="180"/>
      <c r="U156" s="181"/>
      <c r="V156" s="181"/>
      <c r="W156" s="181"/>
      <c r="X156" s="181"/>
      <c r="Y156" s="181"/>
      <c r="Z156" s="180"/>
      <c r="AA156" s="180"/>
      <c r="AB156" s="180"/>
      <c r="AC156" s="180"/>
      <c r="AD156" s="180"/>
      <c r="AE156" s="180"/>
      <c r="AF156" s="259"/>
    </row>
    <row r="157" ht="4.5" customHeight="1">
      <c r="A157" s="176"/>
      <c r="B157" s="177"/>
      <c r="C157" s="178"/>
      <c r="D157" s="178"/>
      <c r="E157" s="179"/>
      <c r="F157" s="180"/>
      <c r="G157" s="180"/>
      <c r="H157" s="180"/>
      <c r="I157" s="180"/>
      <c r="J157" s="180"/>
      <c r="K157" s="180"/>
      <c r="L157" s="180"/>
      <c r="M157" s="180"/>
      <c r="N157" s="180"/>
      <c r="O157" s="180"/>
      <c r="P157" s="180"/>
      <c r="Q157" s="180"/>
      <c r="R157" s="180"/>
      <c r="S157" s="180"/>
      <c r="T157" s="180"/>
      <c r="U157" s="181"/>
      <c r="V157" s="181"/>
      <c r="W157" s="181"/>
      <c r="X157" s="181"/>
      <c r="Y157" s="181"/>
      <c r="Z157" s="180"/>
      <c r="AA157" s="180"/>
      <c r="AB157" s="180"/>
      <c r="AC157" s="180"/>
      <c r="AD157" s="180"/>
      <c r="AE157" s="180"/>
      <c r="AF157" s="259"/>
    </row>
    <row r="158" ht="4.5" customHeight="1">
      <c r="A158" s="176"/>
      <c r="B158" s="177"/>
      <c r="C158" s="178"/>
      <c r="D158" s="178"/>
      <c r="E158" s="179"/>
      <c r="F158" s="180"/>
      <c r="G158" s="180"/>
      <c r="H158" s="180"/>
      <c r="I158" s="180"/>
      <c r="J158" s="180"/>
      <c r="K158" s="180"/>
      <c r="L158" s="180"/>
      <c r="M158" s="180"/>
      <c r="N158" s="180"/>
      <c r="O158" s="180"/>
      <c r="P158" s="180"/>
      <c r="Q158" s="180"/>
      <c r="R158" s="180"/>
      <c r="S158" s="180"/>
      <c r="T158" s="180"/>
      <c r="U158" s="181"/>
      <c r="V158" s="181"/>
      <c r="W158" s="181"/>
      <c r="X158" s="181"/>
      <c r="Y158" s="181"/>
      <c r="Z158" s="180"/>
      <c r="AA158" s="180"/>
      <c r="AB158" s="180"/>
      <c r="AC158" s="180"/>
      <c r="AD158" s="180"/>
      <c r="AE158" s="180"/>
      <c r="AF158" s="259"/>
    </row>
    <row r="159" ht="4.5" customHeight="1">
      <c r="A159" s="176"/>
      <c r="B159" s="177"/>
      <c r="C159" s="178"/>
      <c r="D159" s="178"/>
      <c r="E159" s="179"/>
      <c r="F159" s="180"/>
      <c r="G159" s="180"/>
      <c r="H159" s="180"/>
      <c r="I159" s="180"/>
      <c r="J159" s="180"/>
      <c r="K159" s="180"/>
      <c r="L159" s="180"/>
      <c r="M159" s="180"/>
      <c r="N159" s="180"/>
      <c r="O159" s="180"/>
      <c r="P159" s="180"/>
      <c r="Q159" s="180"/>
      <c r="R159" s="180"/>
      <c r="S159" s="180"/>
      <c r="T159" s="180"/>
      <c r="U159" s="181"/>
      <c r="V159" s="181"/>
      <c r="W159" s="181"/>
      <c r="X159" s="181"/>
      <c r="Y159" s="181"/>
      <c r="Z159" s="180"/>
      <c r="AA159" s="180"/>
      <c r="AB159" s="180"/>
      <c r="AC159" s="180"/>
      <c r="AD159" s="180"/>
      <c r="AE159" s="180"/>
      <c r="AF159" s="259"/>
    </row>
    <row r="160" ht="4.5" customHeight="1">
      <c r="A160" s="176"/>
      <c r="B160" s="177"/>
      <c r="C160" s="178"/>
      <c r="D160" s="178"/>
      <c r="E160" s="179"/>
      <c r="F160" s="180"/>
      <c r="G160" s="180"/>
      <c r="H160" s="180"/>
      <c r="I160" s="180"/>
      <c r="J160" s="180"/>
      <c r="K160" s="180"/>
      <c r="L160" s="180"/>
      <c r="M160" s="180"/>
      <c r="N160" s="180"/>
      <c r="O160" s="180"/>
      <c r="P160" s="180"/>
      <c r="Q160" s="180"/>
      <c r="R160" s="180"/>
      <c r="S160" s="180"/>
      <c r="T160" s="180"/>
      <c r="U160" s="181"/>
      <c r="V160" s="181"/>
      <c r="W160" s="181"/>
      <c r="X160" s="181"/>
      <c r="Y160" s="181"/>
      <c r="Z160" s="180"/>
      <c r="AA160" s="180"/>
      <c r="AB160" s="180"/>
      <c r="AC160" s="180"/>
      <c r="AD160" s="180"/>
      <c r="AE160" s="180"/>
      <c r="AF160" s="259"/>
    </row>
    <row r="161" ht="4.5" customHeight="1">
      <c r="A161" s="176"/>
      <c r="B161" s="177"/>
      <c r="C161" s="178"/>
      <c r="D161" s="178"/>
      <c r="E161" s="179"/>
      <c r="F161" s="180"/>
      <c r="G161" s="180"/>
      <c r="H161" s="180"/>
      <c r="I161" s="180"/>
      <c r="J161" s="180"/>
      <c r="K161" s="180"/>
      <c r="L161" s="180"/>
      <c r="M161" s="180"/>
      <c r="N161" s="180"/>
      <c r="O161" s="180"/>
      <c r="P161" s="180"/>
      <c r="Q161" s="180"/>
      <c r="R161" s="180"/>
      <c r="S161" s="180"/>
      <c r="T161" s="180"/>
      <c r="U161" s="181"/>
      <c r="V161" s="181"/>
      <c r="W161" s="181"/>
      <c r="X161" s="181"/>
      <c r="Y161" s="181"/>
      <c r="Z161" s="180"/>
      <c r="AA161" s="180"/>
      <c r="AB161" s="180"/>
      <c r="AC161" s="180"/>
      <c r="AD161" s="180"/>
      <c r="AE161" s="180"/>
      <c r="AF161" s="259"/>
    </row>
    <row r="162" ht="4.5" customHeight="1">
      <c r="A162" s="176"/>
      <c r="B162" s="177"/>
      <c r="C162" s="178"/>
      <c r="D162" s="178"/>
      <c r="E162" s="179"/>
      <c r="F162" s="180" t="s">
        <v>0</v>
      </c>
      <c r="G162" s="180"/>
      <c r="H162" s="180"/>
      <c r="I162" s="180"/>
      <c r="J162" s="180"/>
      <c r="K162" s="180"/>
      <c r="L162" s="180"/>
      <c r="M162" s="180"/>
      <c r="N162" s="180"/>
      <c r="O162" s="180"/>
      <c r="P162" s="180"/>
      <c r="Q162" s="180"/>
      <c r="R162" s="180"/>
      <c r="S162" s="180"/>
      <c r="T162" s="180"/>
      <c r="U162" s="181"/>
      <c r="V162" s="181"/>
      <c r="W162" s="181"/>
      <c r="X162" s="181"/>
      <c r="Y162" s="181"/>
      <c r="Z162" s="180"/>
      <c r="AA162" s="180"/>
      <c r="AB162" s="180"/>
      <c r="AC162" s="180"/>
      <c r="AD162" s="180"/>
      <c r="AE162" s="180"/>
      <c r="AF162" s="259"/>
    </row>
    <row r="163" ht="4.5" customHeight="1">
      <c r="A163" s="176"/>
      <c r="B163" s="177"/>
      <c r="C163" s="178"/>
      <c r="D163" s="178"/>
      <c r="E163" s="179"/>
      <c r="F163" s="180"/>
      <c r="G163" s="180"/>
      <c r="H163" s="180"/>
      <c r="I163" s="180"/>
      <c r="J163" s="180"/>
      <c r="K163" s="180"/>
      <c r="L163" s="180"/>
      <c r="M163" s="180"/>
      <c r="N163" s="180"/>
      <c r="O163" s="180"/>
      <c r="P163" s="180"/>
      <c r="Q163" s="180"/>
      <c r="R163" s="180"/>
      <c r="S163" s="180"/>
      <c r="T163" s="180"/>
      <c r="U163" s="181"/>
      <c r="V163" s="181"/>
      <c r="W163" s="181"/>
      <c r="X163" s="181"/>
      <c r="Y163" s="181"/>
      <c r="Z163" s="180"/>
      <c r="AA163" s="180"/>
      <c r="AB163" s="180"/>
      <c r="AC163" s="180"/>
      <c r="AD163" s="180"/>
      <c r="AE163" s="180"/>
      <c r="AF163" s="259"/>
    </row>
    <row r="164" ht="4.5" customHeight="1">
      <c r="A164" s="176"/>
      <c r="B164" s="177"/>
      <c r="C164" s="178"/>
      <c r="D164" s="178"/>
      <c r="E164" s="179"/>
      <c r="F164" s="180"/>
      <c r="G164" s="180"/>
      <c r="H164" s="180"/>
      <c r="I164" s="180"/>
      <c r="J164" s="180"/>
      <c r="K164" s="180"/>
      <c r="L164" s="180"/>
      <c r="M164" s="180"/>
      <c r="N164" s="180"/>
      <c r="O164" s="180"/>
      <c r="P164" s="180"/>
      <c r="Q164" s="180"/>
      <c r="R164" s="180"/>
      <c r="S164" s="180"/>
      <c r="T164" s="180"/>
      <c r="U164" s="181"/>
      <c r="V164" s="181"/>
      <c r="W164" s="181"/>
      <c r="X164" s="181"/>
      <c r="Y164" s="181"/>
      <c r="Z164" s="180"/>
      <c r="AA164" s="180"/>
      <c r="AB164" s="180"/>
      <c r="AC164" s="180"/>
      <c r="AD164" s="180"/>
      <c r="AE164" s="180"/>
      <c r="AF164" s="259"/>
    </row>
    <row r="165" ht="4.5" customHeight="1">
      <c r="A165" s="176"/>
      <c r="B165" s="177"/>
      <c r="C165" s="178"/>
      <c r="D165" s="178"/>
      <c r="E165" s="179"/>
      <c r="F165" s="180"/>
      <c r="G165" s="180"/>
      <c r="H165" s="180"/>
      <c r="I165" s="180"/>
      <c r="J165" s="180"/>
      <c r="K165" s="180"/>
      <c r="L165" s="180"/>
      <c r="M165" s="180"/>
      <c r="N165" s="180"/>
      <c r="O165" s="180"/>
      <c r="P165" s="180"/>
      <c r="Q165" s="180"/>
      <c r="R165" s="180"/>
      <c r="S165" s="180"/>
      <c r="T165" s="180"/>
      <c r="U165" s="181"/>
      <c r="V165" s="181"/>
      <c r="W165" s="181"/>
      <c r="X165" s="181"/>
      <c r="Y165" s="181"/>
      <c r="Z165" s="180"/>
      <c r="AA165" s="180"/>
      <c r="AB165" s="180"/>
      <c r="AC165" s="180"/>
      <c r="AD165" s="180"/>
      <c r="AE165" s="180"/>
      <c r="AF165" s="259"/>
    </row>
    <row r="166" ht="4.5" customHeight="1">
      <c r="A166" s="176"/>
      <c r="B166" s="177"/>
      <c r="C166" s="178"/>
      <c r="D166" s="178"/>
      <c r="E166" s="179"/>
      <c r="F166" s="180"/>
      <c r="G166" s="180"/>
      <c r="H166" s="180"/>
      <c r="I166" s="180"/>
      <c r="J166" s="180"/>
      <c r="K166" s="180"/>
      <c r="L166" s="180"/>
      <c r="M166" s="180"/>
      <c r="N166" s="180"/>
      <c r="O166" s="180"/>
      <c r="P166" s="180"/>
      <c r="Q166" s="180"/>
      <c r="R166" s="180"/>
      <c r="S166" s="180"/>
      <c r="T166" s="180"/>
      <c r="U166" s="181"/>
      <c r="V166" s="181"/>
      <c r="W166" s="181"/>
      <c r="X166" s="181"/>
      <c r="Y166" s="181"/>
      <c r="Z166" s="180"/>
      <c r="AA166" s="180"/>
      <c r="AB166" s="180"/>
      <c r="AC166" s="180"/>
      <c r="AD166" s="180"/>
      <c r="AE166" s="180"/>
      <c r="AF166" s="259"/>
    </row>
    <row r="167" ht="4.5" customHeight="1">
      <c r="A167" s="176"/>
      <c r="B167" s="177"/>
      <c r="C167" s="178"/>
      <c r="D167" s="178"/>
      <c r="E167" s="179"/>
      <c r="F167" s="180"/>
      <c r="G167" s="180"/>
      <c r="H167" s="180"/>
      <c r="I167" s="180"/>
      <c r="J167" s="180"/>
      <c r="K167" s="180"/>
      <c r="L167" s="180"/>
      <c r="M167" s="180"/>
      <c r="N167" s="180"/>
      <c r="O167" s="180"/>
      <c r="P167" s="180"/>
      <c r="Q167" s="180"/>
      <c r="R167" s="180"/>
      <c r="S167" s="180"/>
      <c r="T167" s="180"/>
      <c r="U167" s="181"/>
      <c r="V167" s="181"/>
      <c r="W167" s="181"/>
      <c r="X167" s="181"/>
      <c r="Y167" s="181"/>
      <c r="Z167" s="180"/>
      <c r="AA167" s="180"/>
      <c r="AB167" s="180"/>
      <c r="AC167" s="180"/>
      <c r="AD167" s="180"/>
      <c r="AE167" s="180"/>
      <c r="AF167" s="259"/>
    </row>
    <row r="168" ht="4.5" customHeight="1">
      <c r="A168" s="176"/>
      <c r="B168" s="177"/>
      <c r="C168" s="178"/>
      <c r="D168" s="178"/>
      <c r="E168" s="179"/>
      <c r="F168" s="180"/>
      <c r="G168" s="180"/>
      <c r="H168" s="180"/>
      <c r="I168" s="180"/>
      <c r="J168" s="180"/>
      <c r="K168" s="180"/>
      <c r="L168" s="180"/>
      <c r="M168" s="180"/>
      <c r="N168" s="180"/>
      <c r="O168" s="180"/>
      <c r="P168" s="180"/>
      <c r="Q168" s="180"/>
      <c r="R168" s="180"/>
      <c r="S168" s="180"/>
      <c r="T168" s="180"/>
      <c r="U168" s="181"/>
      <c r="V168" s="181"/>
      <c r="W168" s="181"/>
      <c r="X168" s="181"/>
      <c r="Y168" s="181"/>
      <c r="Z168" s="180"/>
      <c r="AA168" s="180"/>
      <c r="AB168" s="180"/>
      <c r="AC168" s="180"/>
      <c r="AD168" s="180"/>
      <c r="AE168" s="180"/>
      <c r="AF168" s="259"/>
    </row>
    <row r="169" ht="4.5" customHeight="1">
      <c r="A169" s="176"/>
      <c r="B169" s="177"/>
      <c r="C169" s="178"/>
      <c r="D169" s="178"/>
      <c r="E169" s="179"/>
      <c r="F169" s="180"/>
      <c r="G169" s="180"/>
      <c r="H169" s="180"/>
      <c r="I169" s="180"/>
      <c r="J169" s="180"/>
      <c r="K169" s="180"/>
      <c r="L169" s="180"/>
      <c r="M169" s="180"/>
      <c r="N169" s="180"/>
      <c r="O169" s="180"/>
      <c r="P169" s="180"/>
      <c r="Q169" s="180"/>
      <c r="R169" s="180"/>
      <c r="S169" s="180"/>
      <c r="T169" s="180"/>
      <c r="U169" s="181"/>
      <c r="V169" s="181"/>
      <c r="W169" s="181"/>
      <c r="X169" s="181"/>
      <c r="Y169" s="181"/>
      <c r="Z169" s="180"/>
      <c r="AA169" s="180"/>
      <c r="AB169" s="180"/>
      <c r="AC169" s="180"/>
      <c r="AD169" s="180"/>
      <c r="AE169" s="180"/>
      <c r="AF169" s="259"/>
    </row>
    <row r="170" ht="4.5" customHeight="1">
      <c r="A170" s="176"/>
      <c r="B170" s="177"/>
      <c r="C170" s="178"/>
      <c r="D170" s="178"/>
      <c r="E170" s="179"/>
      <c r="F170" s="180"/>
      <c r="G170" s="180"/>
      <c r="H170" s="180"/>
      <c r="I170" s="180"/>
      <c r="J170" s="180"/>
      <c r="K170" s="180"/>
      <c r="L170" s="180"/>
      <c r="M170" s="180"/>
      <c r="N170" s="180"/>
      <c r="O170" s="180"/>
      <c r="P170" s="180"/>
      <c r="Q170" s="180"/>
      <c r="R170" s="180"/>
      <c r="S170" s="180"/>
      <c r="T170" s="180"/>
      <c r="U170" s="181"/>
      <c r="V170" s="181"/>
      <c r="W170" s="181"/>
      <c r="X170" s="181"/>
      <c r="Y170" s="181"/>
      <c r="Z170" s="180"/>
      <c r="AA170" s="180"/>
      <c r="AB170" s="180"/>
      <c r="AC170" s="180"/>
      <c r="AD170" s="180"/>
      <c r="AE170" s="180"/>
      <c r="AF170" s="259"/>
    </row>
    <row r="171" ht="4.5" customHeight="1">
      <c r="A171" s="176"/>
      <c r="B171" s="177"/>
      <c r="C171" s="178"/>
      <c r="D171" s="178"/>
      <c r="E171" s="179"/>
      <c r="F171" s="180"/>
      <c r="G171" s="180"/>
      <c r="H171" s="180"/>
      <c r="I171" s="180"/>
      <c r="J171" s="180"/>
      <c r="K171" s="180"/>
      <c r="L171" s="180"/>
      <c r="M171" s="180"/>
      <c r="N171" s="180"/>
      <c r="O171" s="180"/>
      <c r="P171" s="180"/>
      <c r="Q171" s="180"/>
      <c r="R171" s="180"/>
      <c r="S171" s="180"/>
      <c r="T171" s="180"/>
      <c r="U171" s="181"/>
      <c r="V171" s="181"/>
      <c r="W171" s="181"/>
      <c r="X171" s="181"/>
      <c r="Y171" s="181"/>
      <c r="Z171" s="180"/>
      <c r="AA171" s="180"/>
      <c r="AB171" s="180"/>
      <c r="AC171" s="180"/>
      <c r="AD171" s="180"/>
      <c r="AE171" s="180"/>
      <c r="AF171" s="259"/>
    </row>
    <row r="172" ht="4.5" customHeight="1">
      <c r="A172" s="176"/>
      <c r="B172" s="177"/>
      <c r="C172" s="178"/>
      <c r="D172" s="178"/>
      <c r="E172" s="179"/>
      <c r="F172" s="180"/>
      <c r="G172" s="180"/>
      <c r="H172" s="180"/>
      <c r="I172" s="180"/>
      <c r="J172" s="180"/>
      <c r="K172" s="180"/>
      <c r="L172" s="180"/>
      <c r="M172" s="180"/>
      <c r="N172" s="180"/>
      <c r="O172" s="180"/>
      <c r="P172" s="180"/>
      <c r="Q172" s="180"/>
      <c r="R172" s="180"/>
      <c r="S172" s="180"/>
      <c r="T172" s="180"/>
      <c r="U172" s="181"/>
      <c r="V172" s="181"/>
      <c r="W172" s="181"/>
      <c r="X172" s="181"/>
      <c r="Y172" s="181"/>
      <c r="Z172" s="180"/>
      <c r="AA172" s="180"/>
      <c r="AB172" s="180"/>
      <c r="AC172" s="180"/>
      <c r="AD172" s="180"/>
      <c r="AE172" s="180"/>
      <c r="AF172" s="259"/>
    </row>
    <row r="173" ht="4.5" customHeight="1">
      <c r="A173" s="176"/>
      <c r="B173" s="177"/>
      <c r="C173" s="178"/>
      <c r="D173" s="178"/>
      <c r="E173" s="179"/>
      <c r="F173" s="180"/>
      <c r="G173" s="180"/>
      <c r="H173" s="180"/>
      <c r="I173" s="180"/>
      <c r="J173" s="180"/>
      <c r="K173" s="180"/>
      <c r="L173" s="180"/>
      <c r="M173" s="180"/>
      <c r="N173" s="180"/>
      <c r="O173" s="180"/>
      <c r="P173" s="180"/>
      <c r="Q173" s="180"/>
      <c r="R173" s="180"/>
      <c r="S173" s="180"/>
      <c r="T173" s="180"/>
      <c r="U173" s="181"/>
      <c r="V173" s="181"/>
      <c r="W173" s="181"/>
      <c r="X173" s="181"/>
      <c r="Y173" s="181"/>
      <c r="Z173" s="180"/>
      <c r="AA173" s="180"/>
      <c r="AB173" s="180"/>
      <c r="AC173" s="180"/>
      <c r="AD173" s="180"/>
      <c r="AE173" s="180"/>
      <c r="AF173" s="259"/>
    </row>
    <row r="174" ht="4.5" customHeight="1">
      <c r="A174" s="176"/>
      <c r="B174" s="177"/>
      <c r="C174" s="178"/>
      <c r="D174" s="178"/>
      <c r="E174" s="179"/>
      <c r="F174" s="180"/>
      <c r="G174" s="180"/>
      <c r="H174" s="180"/>
      <c r="I174" s="180"/>
      <c r="J174" s="180"/>
      <c r="K174" s="180"/>
      <c r="L174" s="180"/>
      <c r="M174" s="180"/>
      <c r="N174" s="180"/>
      <c r="O174" s="180"/>
      <c r="P174" s="180"/>
      <c r="Q174" s="180"/>
      <c r="R174" s="180"/>
      <c r="S174" s="180"/>
      <c r="T174" s="180"/>
      <c r="U174" s="181"/>
      <c r="V174" s="181"/>
      <c r="W174" s="181"/>
      <c r="X174" s="181"/>
      <c r="Y174" s="181"/>
      <c r="Z174" s="180"/>
      <c r="AA174" s="180"/>
      <c r="AB174" s="180"/>
      <c r="AC174" s="180"/>
      <c r="AD174" s="180"/>
      <c r="AE174" s="180"/>
      <c r="AF174" s="259"/>
    </row>
    <row r="175" ht="4.5" customHeight="1">
      <c r="A175" s="176"/>
      <c r="B175" s="177"/>
      <c r="C175" s="178"/>
      <c r="D175" s="178"/>
      <c r="E175" s="179"/>
      <c r="F175" s="180"/>
      <c r="G175" s="180"/>
      <c r="H175" s="180"/>
      <c r="I175" s="180"/>
      <c r="J175" s="180"/>
      <c r="K175" s="180"/>
      <c r="L175" s="180"/>
      <c r="M175" s="180"/>
      <c r="N175" s="180"/>
      <c r="O175" s="180"/>
      <c r="P175" s="180"/>
      <c r="Q175" s="180"/>
      <c r="R175" s="180"/>
      <c r="S175" s="180"/>
      <c r="T175" s="180"/>
      <c r="U175" s="181"/>
      <c r="V175" s="181"/>
      <c r="W175" s="181"/>
      <c r="X175" s="181"/>
      <c r="Y175" s="181"/>
      <c r="Z175" s="180"/>
      <c r="AA175" s="180"/>
      <c r="AB175" s="180"/>
      <c r="AC175" s="180"/>
      <c r="AD175" s="180"/>
      <c r="AE175" s="180"/>
      <c r="AF175" s="259"/>
    </row>
    <row r="176" ht="4.5" customHeight="1">
      <c r="A176" s="176"/>
      <c r="B176" s="177"/>
      <c r="C176" s="178"/>
      <c r="D176" s="178"/>
      <c r="E176" s="179"/>
      <c r="F176" s="180"/>
      <c r="G176" s="180"/>
      <c r="H176" s="180"/>
      <c r="I176" s="180"/>
      <c r="J176" s="180"/>
      <c r="K176" s="180"/>
      <c r="L176" s="180"/>
      <c r="M176" s="180"/>
      <c r="N176" s="180"/>
      <c r="O176" s="180"/>
      <c r="P176" s="180"/>
      <c r="Q176" s="180"/>
      <c r="R176" s="180"/>
      <c r="S176" s="180"/>
      <c r="T176" s="180"/>
      <c r="U176" s="181"/>
      <c r="V176" s="181"/>
      <c r="W176" s="181"/>
      <c r="X176" s="181"/>
      <c r="Y176" s="181"/>
      <c r="Z176" s="180"/>
      <c r="AA176" s="180"/>
      <c r="AB176" s="180"/>
      <c r="AC176" s="180"/>
      <c r="AD176" s="180"/>
      <c r="AE176" s="180"/>
      <c r="AF176" s="259"/>
    </row>
    <row r="177" ht="4.5" customHeight="1">
      <c r="A177" s="176"/>
      <c r="B177" s="177"/>
      <c r="C177" s="178"/>
      <c r="D177" s="178"/>
      <c r="E177" s="179"/>
      <c r="F177" s="180"/>
      <c r="G177" s="180"/>
      <c r="H177" s="180"/>
      <c r="I177" s="180"/>
      <c r="J177" s="180"/>
      <c r="K177" s="180"/>
      <c r="L177" s="180"/>
      <c r="M177" s="180"/>
      <c r="N177" s="180"/>
      <c r="O177" s="180"/>
      <c r="P177" s="180"/>
      <c r="Q177" s="180"/>
      <c r="R177" s="180"/>
      <c r="S177" s="180"/>
      <c r="T177" s="180"/>
      <c r="U177" s="181"/>
      <c r="V177" s="181"/>
      <c r="W177" s="181"/>
      <c r="X177" s="181"/>
      <c r="Y177" s="181"/>
      <c r="Z177" s="180"/>
      <c r="AA177" s="180"/>
      <c r="AB177" s="180"/>
      <c r="AC177" s="180"/>
      <c r="AD177" s="180"/>
      <c r="AE177" s="180"/>
      <c r="AF177" s="259"/>
    </row>
    <row r="178" ht="4.5" customHeight="1">
      <c r="A178" s="176"/>
      <c r="B178" s="177"/>
      <c r="C178" s="178"/>
      <c r="D178" s="178"/>
      <c r="E178" s="179"/>
      <c r="F178" s="180"/>
      <c r="G178" s="180"/>
      <c r="H178" s="180"/>
      <c r="I178" s="180"/>
      <c r="J178" s="180"/>
      <c r="K178" s="180"/>
      <c r="L178" s="180"/>
      <c r="M178" s="180"/>
      <c r="N178" s="180"/>
      <c r="O178" s="180"/>
      <c r="P178" s="180"/>
      <c r="Q178" s="180"/>
      <c r="R178" s="180"/>
      <c r="S178" s="180"/>
      <c r="T178" s="180"/>
      <c r="U178" s="181"/>
      <c r="V178" s="181"/>
      <c r="W178" s="181"/>
      <c r="X178" s="181"/>
      <c r="Y178" s="181"/>
      <c r="Z178" s="180"/>
      <c r="AA178" s="180"/>
      <c r="AB178" s="180"/>
      <c r="AC178" s="180"/>
      <c r="AD178" s="180"/>
      <c r="AE178" s="180"/>
      <c r="AF178" s="259"/>
    </row>
    <row r="179" ht="4.5" customHeight="1">
      <c r="A179" s="176"/>
      <c r="B179" s="177"/>
      <c r="C179" s="178"/>
      <c r="D179" s="178"/>
      <c r="E179" s="179"/>
      <c r="F179" s="180"/>
      <c r="G179" s="180"/>
      <c r="H179" s="180"/>
      <c r="I179" s="180"/>
      <c r="J179" s="180"/>
      <c r="K179" s="180"/>
      <c r="L179" s="180"/>
      <c r="M179" s="180"/>
      <c r="N179" s="180"/>
      <c r="O179" s="180"/>
      <c r="P179" s="180"/>
      <c r="Q179" s="180"/>
      <c r="R179" s="180"/>
      <c r="S179" s="180"/>
      <c r="T179" s="180"/>
      <c r="U179" s="181"/>
      <c r="V179" s="181"/>
      <c r="W179" s="181"/>
      <c r="X179" s="181"/>
      <c r="Y179" s="181"/>
      <c r="Z179" s="180"/>
      <c r="AA179" s="180"/>
      <c r="AB179" s="180"/>
      <c r="AC179" s="180"/>
      <c r="AD179" s="180"/>
      <c r="AE179" s="180"/>
      <c r="AF179" s="259"/>
    </row>
    <row r="180" ht="4.5" customHeight="1">
      <c r="A180" s="176"/>
      <c r="B180" s="177"/>
      <c r="C180" s="178"/>
      <c r="D180" s="178"/>
      <c r="E180" s="179"/>
      <c r="F180" s="180"/>
      <c r="G180" s="180"/>
      <c r="H180" s="180"/>
      <c r="I180" s="180"/>
      <c r="J180" s="180"/>
      <c r="K180" s="180"/>
      <c r="L180" s="180"/>
      <c r="M180" s="180"/>
      <c r="N180" s="180"/>
      <c r="O180" s="180"/>
      <c r="P180" s="180"/>
      <c r="Q180" s="180"/>
      <c r="R180" s="180"/>
      <c r="S180" s="180"/>
      <c r="T180" s="180"/>
      <c r="U180" s="181"/>
      <c r="V180" s="181"/>
      <c r="W180" s="181"/>
      <c r="X180" s="181"/>
      <c r="Y180" s="181"/>
      <c r="Z180" s="180"/>
      <c r="AA180" s="180"/>
      <c r="AB180" s="180"/>
      <c r="AC180" s="180"/>
      <c r="AD180" s="180"/>
      <c r="AE180" s="180"/>
      <c r="AF180" s="259"/>
    </row>
    <row r="181" ht="4.5" customHeight="1">
      <c r="A181" s="176"/>
      <c r="B181" s="177"/>
      <c r="C181" s="178"/>
      <c r="D181" s="178"/>
      <c r="E181" s="179"/>
      <c r="F181" s="180"/>
      <c r="G181" s="180"/>
      <c r="H181" s="180"/>
      <c r="I181" s="180"/>
      <c r="J181" s="180"/>
      <c r="K181" s="180"/>
      <c r="L181" s="180"/>
      <c r="M181" s="180"/>
      <c r="N181" s="180"/>
      <c r="O181" s="180"/>
      <c r="P181" s="180"/>
      <c r="Q181" s="180"/>
      <c r="R181" s="180"/>
      <c r="S181" s="180"/>
      <c r="T181" s="180"/>
      <c r="U181" s="181"/>
      <c r="V181" s="181"/>
      <c r="W181" s="181"/>
      <c r="X181" s="181"/>
      <c r="Y181" s="181"/>
      <c r="Z181" s="180"/>
      <c r="AA181" s="180"/>
      <c r="AB181" s="180"/>
      <c r="AC181" s="180"/>
      <c r="AD181" s="180"/>
      <c r="AE181" s="180"/>
      <c r="AF181" s="259"/>
    </row>
    <row r="182" ht="4.5" customHeight="1">
      <c r="A182" s="176"/>
      <c r="B182" s="177"/>
      <c r="C182" s="178"/>
      <c r="D182" s="178"/>
      <c r="E182" s="179"/>
      <c r="F182" s="180"/>
      <c r="G182" s="180"/>
      <c r="H182" s="180"/>
      <c r="I182" s="180"/>
      <c r="J182" s="180"/>
      <c r="K182" s="180"/>
      <c r="L182" s="180"/>
      <c r="M182" s="180"/>
      <c r="N182" s="180"/>
      <c r="O182" s="180"/>
      <c r="P182" s="180"/>
      <c r="Q182" s="180"/>
      <c r="R182" s="180"/>
      <c r="S182" s="180"/>
      <c r="T182" s="180"/>
      <c r="U182" s="181"/>
      <c r="V182" s="181"/>
      <c r="W182" s="181"/>
      <c r="X182" s="181"/>
      <c r="Y182" s="181"/>
      <c r="Z182" s="180"/>
      <c r="AA182" s="180"/>
      <c r="AB182" s="180"/>
      <c r="AC182" s="180"/>
      <c r="AD182" s="180"/>
      <c r="AE182" s="180"/>
      <c r="AF182" s="259"/>
    </row>
    <row r="183" ht="4.5" customHeight="1">
      <c r="A183" s="176"/>
      <c r="B183" s="177"/>
      <c r="C183" s="178"/>
      <c r="D183" s="178"/>
      <c r="E183" s="179"/>
      <c r="F183" s="180"/>
      <c r="G183" s="180"/>
      <c r="H183" s="180"/>
      <c r="I183" s="180"/>
      <c r="J183" s="180"/>
      <c r="K183" s="180"/>
      <c r="L183" s="180"/>
      <c r="M183" s="180"/>
      <c r="N183" s="180"/>
      <c r="O183" s="180"/>
      <c r="P183" s="180"/>
      <c r="Q183" s="180"/>
      <c r="R183" s="180"/>
      <c r="S183" s="180"/>
      <c r="T183" s="180"/>
      <c r="U183" s="181"/>
      <c r="V183" s="181"/>
      <c r="W183" s="181"/>
      <c r="X183" s="181"/>
      <c r="Y183" s="181"/>
      <c r="Z183" s="180"/>
      <c r="AA183" s="180"/>
      <c r="AB183" s="180"/>
      <c r="AC183" s="180"/>
      <c r="AD183" s="180"/>
      <c r="AE183" s="180"/>
      <c r="AF183" s="259"/>
    </row>
    <row r="184" ht="4.5" customHeight="1">
      <c r="A184" s="176"/>
      <c r="B184" s="177"/>
      <c r="C184" s="178"/>
      <c r="D184" s="178"/>
      <c r="E184" s="179"/>
      <c r="F184" s="180"/>
      <c r="G184" s="180"/>
      <c r="H184" s="180"/>
      <c r="I184" s="180"/>
      <c r="J184" s="180"/>
      <c r="K184" s="180"/>
      <c r="L184" s="180"/>
      <c r="M184" s="180"/>
      <c r="N184" s="180"/>
      <c r="O184" s="180"/>
      <c r="P184" s="180"/>
      <c r="Q184" s="180"/>
      <c r="R184" s="180"/>
      <c r="S184" s="180"/>
      <c r="T184" s="180"/>
      <c r="U184" s="181"/>
      <c r="V184" s="181"/>
      <c r="W184" s="181"/>
      <c r="X184" s="181"/>
      <c r="Y184" s="181"/>
      <c r="Z184" s="180"/>
      <c r="AA184" s="180"/>
      <c r="AB184" s="180"/>
      <c r="AC184" s="180"/>
      <c r="AD184" s="180"/>
      <c r="AE184" s="180"/>
      <c r="AF184" s="259"/>
    </row>
    <row r="185" ht="4.5" customHeight="1">
      <c r="A185" s="176"/>
      <c r="B185" s="177"/>
      <c r="C185" s="178"/>
      <c r="D185" s="178"/>
      <c r="E185" s="179"/>
      <c r="F185" s="180"/>
      <c r="G185" s="180"/>
      <c r="H185" s="180"/>
      <c r="I185" s="180"/>
      <c r="J185" s="180"/>
      <c r="K185" s="180"/>
      <c r="L185" s="180"/>
      <c r="M185" s="180"/>
      <c r="N185" s="180"/>
      <c r="O185" s="180"/>
      <c r="P185" s="180"/>
      <c r="Q185" s="180"/>
      <c r="R185" s="180"/>
      <c r="S185" s="180"/>
      <c r="T185" s="180"/>
      <c r="U185" s="181"/>
      <c r="V185" s="181"/>
      <c r="W185" s="181"/>
      <c r="X185" s="181"/>
      <c r="Y185" s="181"/>
      <c r="Z185" s="180"/>
      <c r="AA185" s="180"/>
      <c r="AB185" s="180"/>
      <c r="AC185" s="180"/>
      <c r="AD185" s="180"/>
      <c r="AE185" s="180"/>
      <c r="AF185" s="259"/>
    </row>
    <row r="186" ht="4.5" customHeight="1">
      <c r="A186" s="176"/>
      <c r="B186" s="177"/>
      <c r="C186" s="178"/>
      <c r="D186" s="178"/>
      <c r="E186" s="179"/>
      <c r="F186" s="180"/>
      <c r="G186" s="180"/>
      <c r="H186" s="180"/>
      <c r="I186" s="180"/>
      <c r="J186" s="180"/>
      <c r="K186" s="180"/>
      <c r="L186" s="180"/>
      <c r="M186" s="180"/>
      <c r="N186" s="180"/>
      <c r="O186" s="180"/>
      <c r="P186" s="180"/>
      <c r="Q186" s="180"/>
      <c r="R186" s="180"/>
      <c r="S186" s="180"/>
      <c r="T186" s="180"/>
      <c r="U186" s="181"/>
      <c r="V186" s="181"/>
      <c r="W186" s="181"/>
      <c r="X186" s="181"/>
      <c r="Y186" s="181"/>
      <c r="Z186" s="180"/>
      <c r="AA186" s="180"/>
      <c r="AB186" s="180"/>
      <c r="AC186" s="180"/>
      <c r="AD186" s="180"/>
      <c r="AE186" s="180"/>
      <c r="AF186" s="259"/>
    </row>
    <row r="187" ht="4.5" customHeight="1">
      <c r="A187" s="176"/>
      <c r="B187" s="177"/>
      <c r="C187" s="178"/>
      <c r="D187" s="178"/>
      <c r="E187" s="179"/>
      <c r="F187" s="180"/>
      <c r="G187" s="180"/>
      <c r="H187" s="180"/>
      <c r="I187" s="180"/>
      <c r="J187" s="180"/>
      <c r="K187" s="180"/>
      <c r="L187" s="180"/>
      <c r="M187" s="180"/>
      <c r="N187" s="180"/>
      <c r="O187" s="180"/>
      <c r="P187" s="180"/>
      <c r="Q187" s="180"/>
      <c r="R187" s="180"/>
      <c r="S187" s="180"/>
      <c r="T187" s="180"/>
      <c r="U187" s="181"/>
      <c r="V187" s="181"/>
      <c r="W187" s="181"/>
      <c r="X187" s="181"/>
      <c r="Y187" s="181"/>
      <c r="Z187" s="180"/>
      <c r="AA187" s="180"/>
      <c r="AB187" s="180"/>
      <c r="AC187" s="180"/>
      <c r="AD187" s="180"/>
      <c r="AE187" s="180"/>
      <c r="AF187" s="259"/>
    </row>
    <row r="188" ht="4.5" customHeight="1">
      <c r="A188" s="176"/>
      <c r="B188" s="177"/>
      <c r="C188" s="178"/>
      <c r="D188" s="178"/>
      <c r="E188" s="179"/>
      <c r="F188" s="180"/>
      <c r="G188" s="180"/>
      <c r="H188" s="180"/>
      <c r="I188" s="180"/>
      <c r="J188" s="180"/>
      <c r="K188" s="180"/>
      <c r="L188" s="180"/>
      <c r="M188" s="180"/>
      <c r="N188" s="180"/>
      <c r="O188" s="180"/>
      <c r="P188" s="180"/>
      <c r="Q188" s="180"/>
      <c r="R188" s="180"/>
      <c r="S188" s="180"/>
      <c r="T188" s="180"/>
      <c r="U188" s="181"/>
      <c r="V188" s="181"/>
      <c r="W188" s="181"/>
      <c r="X188" s="181"/>
      <c r="Y188" s="181"/>
      <c r="Z188" s="180"/>
      <c r="AA188" s="180"/>
      <c r="AB188" s="180"/>
      <c r="AC188" s="180"/>
      <c r="AD188" s="180"/>
      <c r="AE188" s="180"/>
      <c r="AF188" s="259"/>
    </row>
    <row r="189" ht="4.5" customHeight="1">
      <c r="A189" s="176"/>
      <c r="B189" s="177"/>
      <c r="C189" s="178"/>
      <c r="D189" s="178"/>
      <c r="E189" s="179"/>
      <c r="F189" s="180"/>
      <c r="G189" s="180"/>
      <c r="H189" s="180"/>
      <c r="I189" s="180"/>
      <c r="J189" s="180"/>
      <c r="K189" s="180"/>
      <c r="L189" s="180"/>
      <c r="M189" s="180"/>
      <c r="N189" s="180"/>
      <c r="O189" s="180"/>
      <c r="P189" s="180"/>
      <c r="Q189" s="180"/>
      <c r="R189" s="180"/>
      <c r="S189" s="180"/>
      <c r="T189" s="180"/>
      <c r="U189" s="181"/>
      <c r="V189" s="181"/>
      <c r="W189" s="181"/>
      <c r="X189" s="181"/>
      <c r="Y189" s="181"/>
      <c r="Z189" s="180"/>
      <c r="AA189" s="180"/>
      <c r="AB189" s="180"/>
      <c r="AC189" s="180"/>
      <c r="AD189" s="180"/>
      <c r="AE189" s="180"/>
      <c r="AF189" s="259"/>
    </row>
    <row r="190" ht="4.5" customHeight="1">
      <c r="A190" s="176"/>
      <c r="B190" s="177"/>
      <c r="C190" s="178"/>
      <c r="D190" s="178"/>
      <c r="E190" s="179"/>
      <c r="F190" s="180"/>
      <c r="G190" s="180"/>
      <c r="H190" s="180"/>
      <c r="I190" s="180"/>
      <c r="J190" s="180"/>
      <c r="K190" s="180"/>
      <c r="L190" s="180"/>
      <c r="M190" s="180"/>
      <c r="N190" s="180"/>
      <c r="O190" s="180"/>
      <c r="P190" s="180"/>
      <c r="Q190" s="180"/>
      <c r="R190" s="180"/>
      <c r="S190" s="180"/>
      <c r="T190" s="180"/>
      <c r="U190" s="181"/>
      <c r="V190" s="181"/>
      <c r="W190" s="181"/>
      <c r="X190" s="181"/>
      <c r="Y190" s="181"/>
      <c r="Z190" s="180"/>
      <c r="AA190" s="180"/>
      <c r="AB190" s="180"/>
      <c r="AC190" s="180"/>
      <c r="AD190" s="180"/>
      <c r="AE190" s="180"/>
      <c r="AF190" s="259"/>
    </row>
    <row r="191" ht="4.5" customHeight="1">
      <c r="A191" s="176"/>
      <c r="B191" s="177"/>
      <c r="C191" s="178"/>
      <c r="D191" s="178"/>
      <c r="E191" s="179"/>
      <c r="F191" s="180"/>
      <c r="G191" s="180"/>
      <c r="H191" s="180"/>
      <c r="I191" s="180"/>
      <c r="J191" s="180"/>
      <c r="K191" s="180"/>
      <c r="L191" s="180"/>
      <c r="M191" s="180"/>
      <c r="N191" s="180"/>
      <c r="O191" s="180"/>
      <c r="P191" s="180"/>
      <c r="Q191" s="180"/>
      <c r="R191" s="180"/>
      <c r="S191" s="180"/>
      <c r="T191" s="180"/>
      <c r="U191" s="181"/>
      <c r="V191" s="181"/>
      <c r="W191" s="181"/>
      <c r="X191" s="181"/>
      <c r="Y191" s="181"/>
      <c r="Z191" s="180"/>
      <c r="AA191" s="180"/>
      <c r="AB191" s="180"/>
      <c r="AC191" s="180"/>
      <c r="AD191" s="180"/>
      <c r="AE191" s="180"/>
      <c r="AF191" s="259"/>
    </row>
    <row r="192" ht="4.5" customHeight="1">
      <c r="A192" s="176"/>
      <c r="B192" s="177"/>
      <c r="C192" s="178"/>
      <c r="D192" s="178"/>
      <c r="E192" s="179"/>
      <c r="F192" s="180"/>
      <c r="G192" s="180"/>
      <c r="H192" s="180"/>
      <c r="I192" s="180"/>
      <c r="J192" s="180"/>
      <c r="K192" s="180"/>
      <c r="L192" s="180"/>
      <c r="M192" s="180"/>
      <c r="N192" s="180"/>
      <c r="O192" s="180"/>
      <c r="P192" s="180"/>
      <c r="Q192" s="180"/>
      <c r="R192" s="180"/>
      <c r="S192" s="180"/>
      <c r="T192" s="180"/>
      <c r="U192" s="181"/>
      <c r="V192" s="181"/>
      <c r="W192" s="181"/>
      <c r="X192" s="181"/>
      <c r="Y192" s="181"/>
      <c r="Z192" s="180"/>
      <c r="AA192" s="180"/>
      <c r="AB192" s="180"/>
      <c r="AC192" s="180"/>
      <c r="AD192" s="180"/>
      <c r="AE192" s="180"/>
      <c r="AF192" s="259"/>
    </row>
    <row r="193" ht="4.5" customHeight="1">
      <c r="A193" s="176"/>
      <c r="B193" s="177"/>
      <c r="C193" s="178"/>
      <c r="D193" s="178"/>
      <c r="E193" s="179"/>
      <c r="F193" s="180"/>
      <c r="G193" s="180"/>
      <c r="H193" s="180"/>
      <c r="I193" s="180"/>
      <c r="J193" s="180"/>
      <c r="K193" s="180"/>
      <c r="L193" s="180"/>
      <c r="M193" s="180"/>
      <c r="N193" s="180"/>
      <c r="O193" s="180"/>
      <c r="P193" s="180"/>
      <c r="Q193" s="180"/>
      <c r="R193" s="180"/>
      <c r="S193" s="180"/>
      <c r="T193" s="180"/>
      <c r="U193" s="181"/>
      <c r="V193" s="181"/>
      <c r="W193" s="181"/>
      <c r="X193" s="181"/>
      <c r="Y193" s="181"/>
      <c r="Z193" s="180"/>
      <c r="AA193" s="180"/>
      <c r="AB193" s="180"/>
      <c r="AC193" s="180"/>
      <c r="AD193" s="180"/>
      <c r="AE193" s="180"/>
      <c r="AF193" s="259"/>
    </row>
    <row r="194" ht="4.5" customHeight="1">
      <c r="A194" s="176"/>
      <c r="B194" s="177"/>
      <c r="C194" s="178"/>
      <c r="D194" s="178"/>
      <c r="E194" s="179"/>
      <c r="F194" s="180"/>
      <c r="G194" s="180"/>
      <c r="H194" s="180"/>
      <c r="I194" s="180"/>
      <c r="J194" s="180"/>
      <c r="K194" s="180"/>
      <c r="L194" s="180"/>
      <c r="M194" s="180"/>
      <c r="N194" s="180"/>
      <c r="O194" s="180"/>
      <c r="P194" s="180"/>
      <c r="Q194" s="180"/>
      <c r="R194" s="180"/>
      <c r="S194" s="180"/>
      <c r="T194" s="180"/>
      <c r="U194" s="181"/>
      <c r="V194" s="181"/>
      <c r="W194" s="181"/>
      <c r="X194" s="181"/>
      <c r="Y194" s="181"/>
      <c r="Z194" s="180"/>
      <c r="AA194" s="180"/>
      <c r="AB194" s="180"/>
      <c r="AC194" s="180"/>
      <c r="AD194" s="180"/>
      <c r="AE194" s="180"/>
      <c r="AF194" s="259"/>
    </row>
    <row r="195" ht="4.5" customHeight="1">
      <c r="A195" s="176"/>
      <c r="B195" s="177"/>
      <c r="C195" s="178"/>
      <c r="D195" s="178"/>
      <c r="E195" s="179"/>
      <c r="F195" s="180"/>
      <c r="G195" s="180"/>
      <c r="H195" s="180"/>
      <c r="I195" s="180"/>
      <c r="J195" s="180"/>
      <c r="K195" s="180"/>
      <c r="L195" s="180"/>
      <c r="M195" s="180"/>
      <c r="N195" s="180"/>
      <c r="O195" s="180"/>
      <c r="P195" s="180"/>
      <c r="Q195" s="180"/>
      <c r="R195" s="180"/>
      <c r="S195" s="180"/>
      <c r="T195" s="180"/>
      <c r="U195" s="181"/>
      <c r="V195" s="181"/>
      <c r="W195" s="181"/>
      <c r="X195" s="181"/>
      <c r="Y195" s="181"/>
      <c r="Z195" s="180"/>
      <c r="AA195" s="180"/>
      <c r="AB195" s="180"/>
      <c r="AC195" s="180"/>
      <c r="AD195" s="180"/>
      <c r="AE195" s="180"/>
      <c r="AF195" s="259"/>
    </row>
    <row r="196" ht="4.5" customHeight="1">
      <c r="A196" s="176"/>
      <c r="B196" s="177"/>
      <c r="C196" s="178"/>
      <c r="D196" s="178"/>
      <c r="E196" s="179"/>
      <c r="F196" s="180"/>
      <c r="G196" s="180"/>
      <c r="H196" s="180"/>
      <c r="I196" s="180"/>
      <c r="J196" s="180"/>
      <c r="K196" s="180"/>
      <c r="L196" s="180"/>
      <c r="M196" s="180"/>
      <c r="N196" s="180"/>
      <c r="O196" s="180"/>
      <c r="P196" s="180"/>
      <c r="Q196" s="180"/>
      <c r="R196" s="180"/>
      <c r="S196" s="180"/>
      <c r="T196" s="180"/>
      <c r="U196" s="181"/>
      <c r="V196" s="181"/>
      <c r="W196" s="181"/>
      <c r="X196" s="181"/>
      <c r="Y196" s="181"/>
      <c r="Z196" s="180"/>
      <c r="AA196" s="180"/>
      <c r="AB196" s="180"/>
      <c r="AC196" s="180"/>
      <c r="AD196" s="180"/>
      <c r="AE196" s="180"/>
      <c r="AF196" s="259"/>
    </row>
    <row r="197" ht="4.5" customHeight="1">
      <c r="A197" s="176"/>
      <c r="B197" s="177"/>
      <c r="C197" s="178"/>
      <c r="D197" s="178"/>
      <c r="E197" s="179"/>
      <c r="F197" s="180"/>
      <c r="G197" s="180"/>
      <c r="H197" s="180"/>
      <c r="I197" s="180"/>
      <c r="J197" s="180"/>
      <c r="K197" s="180"/>
      <c r="L197" s="180"/>
      <c r="M197" s="180"/>
      <c r="N197" s="180"/>
      <c r="O197" s="180"/>
      <c r="P197" s="180"/>
      <c r="Q197" s="180"/>
      <c r="R197" s="180"/>
      <c r="S197" s="180"/>
      <c r="T197" s="180"/>
      <c r="U197" s="181"/>
      <c r="V197" s="181"/>
      <c r="W197" s="181"/>
      <c r="X197" s="181"/>
      <c r="Y197" s="181"/>
      <c r="Z197" s="180"/>
      <c r="AA197" s="180"/>
      <c r="AB197" s="180"/>
      <c r="AC197" s="180"/>
      <c r="AD197" s="180"/>
      <c r="AE197" s="180"/>
      <c r="AF197" s="259"/>
    </row>
    <row r="198" ht="4.5" customHeight="1">
      <c r="A198" s="176"/>
      <c r="B198" s="177"/>
      <c r="C198" s="178"/>
      <c r="D198" s="178"/>
      <c r="E198" s="179"/>
      <c r="F198" s="180"/>
      <c r="G198" s="180"/>
      <c r="H198" s="180"/>
      <c r="I198" s="180"/>
      <c r="J198" s="180"/>
      <c r="K198" s="180"/>
      <c r="L198" s="180"/>
      <c r="M198" s="180"/>
      <c r="N198" s="180"/>
      <c r="O198" s="180"/>
      <c r="P198" s="180"/>
      <c r="Q198" s="180"/>
      <c r="R198" s="180"/>
      <c r="S198" s="180"/>
      <c r="T198" s="180"/>
      <c r="U198" s="181"/>
      <c r="V198" s="181"/>
      <c r="W198" s="181"/>
      <c r="X198" s="181"/>
      <c r="Y198" s="181"/>
      <c r="Z198" s="180"/>
      <c r="AA198" s="180"/>
      <c r="AB198" s="180"/>
      <c r="AC198" s="180"/>
      <c r="AD198" s="180"/>
      <c r="AE198" s="180"/>
      <c r="AF198" s="259"/>
    </row>
    <row r="199" ht="4.5" customHeight="1">
      <c r="A199" s="176"/>
      <c r="B199" s="177"/>
      <c r="C199" s="178"/>
      <c r="D199" s="178"/>
      <c r="E199" s="179"/>
      <c r="F199" s="180"/>
      <c r="G199" s="180"/>
      <c r="H199" s="180"/>
      <c r="I199" s="180"/>
      <c r="J199" s="180"/>
      <c r="K199" s="180"/>
      <c r="L199" s="180"/>
      <c r="M199" s="180"/>
      <c r="N199" s="180"/>
      <c r="O199" s="180"/>
      <c r="P199" s="180"/>
      <c r="Q199" s="180"/>
      <c r="R199" s="180"/>
      <c r="S199" s="180"/>
      <c r="T199" s="180"/>
      <c r="U199" s="181"/>
      <c r="V199" s="181"/>
      <c r="W199" s="181"/>
      <c r="X199" s="181"/>
      <c r="Y199" s="181"/>
      <c r="Z199" s="180"/>
      <c r="AA199" s="180"/>
      <c r="AB199" s="180"/>
      <c r="AC199" s="180"/>
      <c r="AD199" s="180"/>
      <c r="AE199" s="180"/>
      <c r="AF199" s="259"/>
    </row>
    <row r="200" ht="4.5" customHeight="1">
      <c r="A200" s="176"/>
      <c r="B200" s="177"/>
      <c r="C200" s="178"/>
      <c r="D200" s="178"/>
      <c r="E200" s="179"/>
      <c r="F200" s="180"/>
      <c r="G200" s="180"/>
      <c r="H200" s="180"/>
      <c r="I200" s="180"/>
      <c r="J200" s="180"/>
      <c r="K200" s="180"/>
      <c r="L200" s="180"/>
      <c r="M200" s="180"/>
      <c r="N200" s="180"/>
      <c r="O200" s="180"/>
      <c r="P200" s="180"/>
      <c r="Q200" s="180"/>
      <c r="R200" s="180"/>
      <c r="S200" s="180"/>
      <c r="T200" s="180"/>
      <c r="U200" s="181"/>
      <c r="V200" s="181"/>
      <c r="W200" s="181"/>
      <c r="X200" s="181"/>
      <c r="Y200" s="181"/>
      <c r="Z200" s="180"/>
      <c r="AA200" s="180"/>
      <c r="AB200" s="180"/>
      <c r="AC200" s="180"/>
      <c r="AD200" s="180"/>
      <c r="AE200" s="180"/>
      <c r="AF200" s="259"/>
    </row>
    <row r="201" ht="4.5" customHeight="1">
      <c r="A201" s="176"/>
      <c r="B201" s="177"/>
      <c r="C201" s="178"/>
      <c r="D201" s="178"/>
      <c r="E201" s="179"/>
      <c r="F201" s="180"/>
      <c r="G201" s="180"/>
      <c r="H201" s="180"/>
      <c r="I201" s="180"/>
      <c r="J201" s="180"/>
      <c r="K201" s="180"/>
      <c r="L201" s="180"/>
      <c r="M201" s="180"/>
      <c r="N201" s="180"/>
      <c r="O201" s="180"/>
      <c r="P201" s="180"/>
      <c r="Q201" s="180"/>
      <c r="R201" s="180"/>
      <c r="S201" s="180"/>
      <c r="T201" s="180"/>
      <c r="U201" s="181"/>
      <c r="V201" s="181"/>
      <c r="W201" s="181"/>
      <c r="X201" s="181"/>
      <c r="Y201" s="181"/>
      <c r="Z201" s="180"/>
      <c r="AA201" s="180"/>
      <c r="AB201" s="180"/>
      <c r="AC201" s="180"/>
      <c r="AD201" s="180"/>
      <c r="AE201" s="180"/>
      <c r="AF201" s="259"/>
    </row>
    <row r="202" ht="4.5" customHeight="1">
      <c r="A202" s="176"/>
      <c r="B202" s="177"/>
      <c r="C202" s="178"/>
      <c r="D202" s="178"/>
      <c r="E202" s="179"/>
      <c r="F202" s="180"/>
      <c r="G202" s="180"/>
      <c r="H202" s="180"/>
      <c r="I202" s="180"/>
      <c r="J202" s="180"/>
      <c r="K202" s="180"/>
      <c r="L202" s="180"/>
      <c r="M202" s="180"/>
      <c r="N202" s="180"/>
      <c r="O202" s="180"/>
      <c r="P202" s="180"/>
      <c r="Q202" s="180"/>
      <c r="R202" s="180"/>
      <c r="S202" s="180"/>
      <c r="T202" s="180"/>
      <c r="U202" s="181"/>
      <c r="V202" s="181"/>
      <c r="W202" s="181"/>
      <c r="X202" s="181"/>
      <c r="Y202" s="181"/>
      <c r="Z202" s="180"/>
      <c r="AA202" s="180"/>
      <c r="AB202" s="180"/>
      <c r="AC202" s="180"/>
      <c r="AD202" s="180"/>
      <c r="AE202" s="180"/>
      <c r="AF202" s="259"/>
    </row>
    <row r="203" ht="4.5" customHeight="1">
      <c r="A203" s="176"/>
      <c r="B203" s="177"/>
      <c r="C203" s="178"/>
      <c r="D203" s="178"/>
      <c r="E203" s="179"/>
      <c r="F203" s="180"/>
      <c r="G203" s="180"/>
      <c r="H203" s="180"/>
      <c r="I203" s="180"/>
      <c r="J203" s="180"/>
      <c r="K203" s="180"/>
      <c r="L203" s="180"/>
      <c r="M203" s="180"/>
      <c r="N203" s="180"/>
      <c r="O203" s="180"/>
      <c r="P203" s="180"/>
      <c r="Q203" s="180"/>
      <c r="R203" s="180"/>
      <c r="S203" s="180"/>
      <c r="T203" s="180"/>
      <c r="U203" s="181"/>
      <c r="V203" s="181"/>
      <c r="W203" s="181"/>
      <c r="X203" s="181"/>
      <c r="Y203" s="181"/>
      <c r="Z203" s="180"/>
      <c r="AA203" s="180"/>
      <c r="AB203" s="180"/>
      <c r="AC203" s="180"/>
      <c r="AD203" s="180"/>
      <c r="AE203" s="180"/>
      <c r="AF203" s="259"/>
    </row>
    <row r="204" ht="4.5" customHeight="1">
      <c r="A204" s="176"/>
      <c r="B204" s="177"/>
      <c r="C204" s="178"/>
      <c r="D204" s="178"/>
      <c r="E204" s="179"/>
      <c r="F204" s="180"/>
      <c r="G204" s="180"/>
      <c r="H204" s="180"/>
      <c r="I204" s="180"/>
      <c r="J204" s="180"/>
      <c r="K204" s="180"/>
      <c r="L204" s="180"/>
      <c r="M204" s="180"/>
      <c r="N204" s="180"/>
      <c r="O204" s="180"/>
      <c r="P204" s="180"/>
      <c r="Q204" s="180"/>
      <c r="R204" s="180"/>
      <c r="S204" s="180"/>
      <c r="T204" s="180"/>
      <c r="U204" s="181"/>
      <c r="V204" s="181"/>
      <c r="W204" s="181"/>
      <c r="X204" s="181"/>
      <c r="Y204" s="181"/>
      <c r="Z204" s="180"/>
      <c r="AA204" s="180"/>
      <c r="AB204" s="180"/>
      <c r="AC204" s="180"/>
      <c r="AD204" s="180"/>
      <c r="AE204" s="180"/>
      <c r="AF204" s="259"/>
    </row>
    <row r="205" ht="4.5" customHeight="1">
      <c r="A205" s="176"/>
      <c r="B205" s="177"/>
      <c r="C205" s="178"/>
      <c r="D205" s="178"/>
      <c r="E205" s="179"/>
      <c r="F205" s="180"/>
      <c r="G205" s="180"/>
      <c r="H205" s="180"/>
      <c r="I205" s="180"/>
      <c r="J205" s="180"/>
      <c r="K205" s="180"/>
      <c r="L205" s="180"/>
      <c r="M205" s="180"/>
      <c r="N205" s="180"/>
      <c r="O205" s="180"/>
      <c r="P205" s="180"/>
      <c r="Q205" s="180"/>
      <c r="R205" s="180"/>
      <c r="S205" s="180"/>
      <c r="T205" s="180"/>
      <c r="U205" s="181"/>
      <c r="V205" s="181"/>
      <c r="W205" s="181"/>
      <c r="X205" s="181"/>
      <c r="Y205" s="181"/>
      <c r="Z205" s="180"/>
      <c r="AA205" s="180"/>
      <c r="AB205" s="180"/>
      <c r="AC205" s="180"/>
      <c r="AD205" s="180"/>
      <c r="AE205" s="180"/>
      <c r="AF205" s="259"/>
    </row>
    <row r="206" ht="4.5" customHeight="1">
      <c r="A206" s="176"/>
      <c r="B206" s="177"/>
      <c r="C206" s="178"/>
      <c r="D206" s="178"/>
      <c r="E206" s="179"/>
      <c r="F206" s="180"/>
      <c r="G206" s="180"/>
      <c r="H206" s="180"/>
      <c r="I206" s="180"/>
      <c r="J206" s="180"/>
      <c r="K206" s="180"/>
      <c r="L206" s="180"/>
      <c r="M206" s="180"/>
      <c r="N206" s="180"/>
      <c r="O206" s="180"/>
      <c r="P206" s="180"/>
      <c r="Q206" s="180"/>
      <c r="R206" s="180"/>
      <c r="S206" s="180"/>
      <c r="T206" s="180"/>
      <c r="U206" s="181"/>
      <c r="V206" s="181"/>
      <c r="W206" s="181"/>
      <c r="X206" s="181"/>
      <c r="Y206" s="181"/>
      <c r="Z206" s="180"/>
      <c r="AA206" s="180"/>
      <c r="AB206" s="180"/>
      <c r="AC206" s="180"/>
      <c r="AD206" s="180"/>
      <c r="AE206" s="180"/>
      <c r="AF206" s="259"/>
    </row>
    <row r="207" ht="4.5" customHeight="1">
      <c r="A207" s="176"/>
      <c r="B207" s="177"/>
      <c r="C207" s="178"/>
      <c r="D207" s="178"/>
      <c r="E207" s="179"/>
      <c r="F207" s="180"/>
      <c r="G207" s="180"/>
      <c r="H207" s="180"/>
      <c r="I207" s="180"/>
      <c r="J207" s="180"/>
      <c r="K207" s="180"/>
      <c r="L207" s="180"/>
      <c r="M207" s="180"/>
      <c r="N207" s="180"/>
      <c r="O207" s="180"/>
      <c r="P207" s="180"/>
      <c r="Q207" s="180"/>
      <c r="R207" s="180"/>
      <c r="S207" s="180"/>
      <c r="T207" s="180"/>
      <c r="U207" s="181"/>
      <c r="V207" s="181"/>
      <c r="W207" s="181"/>
      <c r="X207" s="181"/>
      <c r="Y207" s="181"/>
      <c r="Z207" s="180"/>
      <c r="AA207" s="180"/>
      <c r="AB207" s="180"/>
      <c r="AC207" s="180"/>
      <c r="AD207" s="180"/>
      <c r="AE207" s="180"/>
      <c r="AF207" s="259"/>
    </row>
    <row r="208" ht="4.5" customHeight="1">
      <c r="A208" s="176"/>
      <c r="B208" s="177"/>
      <c r="C208" s="178"/>
      <c r="D208" s="178"/>
      <c r="E208" s="179"/>
      <c r="F208" s="180"/>
      <c r="G208" s="180"/>
      <c r="H208" s="180"/>
      <c r="I208" s="180"/>
      <c r="J208" s="180"/>
      <c r="K208" s="180"/>
      <c r="L208" s="180"/>
      <c r="M208" s="180"/>
      <c r="N208" s="180"/>
      <c r="O208" s="180"/>
      <c r="P208" s="180"/>
      <c r="Q208" s="180"/>
      <c r="R208" s="180"/>
      <c r="S208" s="180"/>
      <c r="T208" s="180"/>
      <c r="U208" s="181"/>
      <c r="V208" s="181"/>
      <c r="W208" s="181"/>
      <c r="X208" s="181"/>
      <c r="Y208" s="181"/>
      <c r="Z208" s="180"/>
      <c r="AA208" s="180"/>
      <c r="AB208" s="180"/>
      <c r="AC208" s="180"/>
      <c r="AD208" s="180"/>
      <c r="AE208" s="180"/>
      <c r="AF208" s="259"/>
    </row>
    <row r="209" ht="4.5" customHeight="1">
      <c r="A209" s="176"/>
      <c r="B209" s="177"/>
      <c r="C209" s="178"/>
      <c r="D209" s="178"/>
      <c r="E209" s="179"/>
      <c r="F209" s="180"/>
      <c r="G209" s="180"/>
      <c r="H209" s="180"/>
      <c r="I209" s="180"/>
      <c r="J209" s="180"/>
      <c r="K209" s="180"/>
      <c r="L209" s="180"/>
      <c r="M209" s="180"/>
      <c r="N209" s="180"/>
      <c r="O209" s="180"/>
      <c r="P209" s="180"/>
      <c r="Q209" s="180"/>
      <c r="R209" s="180"/>
      <c r="S209" s="180"/>
      <c r="T209" s="180"/>
      <c r="U209" s="181"/>
      <c r="V209" s="181"/>
      <c r="W209" s="181"/>
      <c r="X209" s="181"/>
      <c r="Y209" s="181"/>
      <c r="Z209" s="180"/>
      <c r="AA209" s="180"/>
      <c r="AB209" s="180"/>
      <c r="AC209" s="180"/>
      <c r="AD209" s="180"/>
      <c r="AE209" s="180"/>
      <c r="AF209" s="259"/>
    </row>
    <row r="210" ht="4.5" customHeight="1">
      <c r="A210" s="176"/>
      <c r="B210" s="177"/>
      <c r="C210" s="178"/>
      <c r="D210" s="178"/>
      <c r="E210" s="179"/>
      <c r="F210" s="180"/>
      <c r="G210" s="180"/>
      <c r="H210" s="180"/>
      <c r="I210" s="180"/>
      <c r="J210" s="180"/>
      <c r="K210" s="180"/>
      <c r="L210" s="180"/>
      <c r="M210" s="180"/>
      <c r="N210" s="180"/>
      <c r="O210" s="180"/>
      <c r="P210" s="180"/>
      <c r="Q210" s="180"/>
      <c r="R210" s="180"/>
      <c r="S210" s="180"/>
      <c r="T210" s="180"/>
      <c r="U210" s="181"/>
      <c r="V210" s="181"/>
      <c r="W210" s="181"/>
      <c r="X210" s="181"/>
      <c r="Y210" s="181"/>
      <c r="Z210" s="180"/>
      <c r="AA210" s="180"/>
      <c r="AB210" s="180"/>
      <c r="AC210" s="180"/>
      <c r="AD210" s="180"/>
      <c r="AE210" s="180"/>
      <c r="AF210" s="259"/>
    </row>
    <row r="211" ht="4.5" customHeight="1">
      <c r="A211" s="176"/>
      <c r="B211" s="177"/>
      <c r="C211" s="178"/>
      <c r="D211" s="178"/>
      <c r="E211" s="179"/>
      <c r="F211" s="180"/>
      <c r="G211" s="180"/>
      <c r="H211" s="180"/>
      <c r="I211" s="180"/>
      <c r="J211" s="180"/>
      <c r="K211" s="180"/>
      <c r="L211" s="180"/>
      <c r="M211" s="180"/>
      <c r="N211" s="180"/>
      <c r="O211" s="180"/>
      <c r="P211" s="180"/>
      <c r="Q211" s="180"/>
      <c r="R211" s="180"/>
      <c r="S211" s="180"/>
      <c r="T211" s="180"/>
      <c r="U211" s="181"/>
      <c r="V211" s="181"/>
      <c r="W211" s="181"/>
      <c r="X211" s="181"/>
      <c r="Y211" s="181"/>
      <c r="Z211" s="180"/>
      <c r="AA211" s="180"/>
      <c r="AB211" s="180"/>
      <c r="AC211" s="180"/>
      <c r="AD211" s="180"/>
      <c r="AE211" s="180"/>
      <c r="AF211" s="259"/>
    </row>
    <row r="212" ht="4.5" customHeight="1">
      <c r="A212" s="176"/>
      <c r="B212" s="177"/>
      <c r="C212" s="178"/>
      <c r="D212" s="178"/>
      <c r="E212" s="179"/>
      <c r="F212" s="180"/>
      <c r="G212" s="180"/>
      <c r="H212" s="180"/>
      <c r="I212" s="180"/>
      <c r="J212" s="180"/>
      <c r="K212" s="180"/>
      <c r="L212" s="180"/>
      <c r="M212" s="180"/>
      <c r="N212" s="180"/>
      <c r="O212" s="180"/>
      <c r="P212" s="180"/>
      <c r="Q212" s="180"/>
      <c r="R212" s="180"/>
      <c r="S212" s="180"/>
      <c r="T212" s="180"/>
      <c r="U212" s="181"/>
      <c r="V212" s="181"/>
      <c r="W212" s="181"/>
      <c r="X212" s="181"/>
      <c r="Y212" s="181"/>
      <c r="Z212" s="180"/>
      <c r="AA212" s="180"/>
      <c r="AB212" s="180"/>
      <c r="AC212" s="180"/>
      <c r="AD212" s="180"/>
      <c r="AE212" s="180"/>
      <c r="AF212" s="259"/>
    </row>
    <row r="213" ht="4.5" customHeight="1">
      <c r="A213" s="176"/>
      <c r="B213" s="177"/>
      <c r="C213" s="178"/>
      <c r="D213" s="178"/>
      <c r="E213" s="179"/>
      <c r="F213" s="180"/>
      <c r="G213" s="180"/>
      <c r="H213" s="180"/>
      <c r="I213" s="180"/>
      <c r="J213" s="180"/>
      <c r="K213" s="180"/>
      <c r="L213" s="180"/>
      <c r="M213" s="180"/>
      <c r="N213" s="180"/>
      <c r="O213" s="180"/>
      <c r="P213" s="180"/>
      <c r="Q213" s="180"/>
      <c r="R213" s="180"/>
      <c r="S213" s="180"/>
      <c r="T213" s="180"/>
      <c r="U213" s="181"/>
      <c r="V213" s="181"/>
      <c r="W213" s="181"/>
      <c r="X213" s="181"/>
      <c r="Y213" s="181"/>
      <c r="Z213" s="180"/>
      <c r="AA213" s="180"/>
      <c r="AB213" s="180"/>
      <c r="AC213" s="180"/>
      <c r="AD213" s="180"/>
      <c r="AE213" s="180"/>
      <c r="AF213" s="259"/>
    </row>
    <row r="214" ht="4.5" customHeight="1">
      <c r="A214" s="176"/>
      <c r="B214" s="177"/>
      <c r="C214" s="178"/>
      <c r="D214" s="178"/>
      <c r="E214" s="179"/>
      <c r="F214" s="180"/>
      <c r="G214" s="180"/>
      <c r="H214" s="180"/>
      <c r="I214" s="180"/>
      <c r="J214" s="180"/>
      <c r="K214" s="180"/>
      <c r="L214" s="180"/>
      <c r="M214" s="180"/>
      <c r="N214" s="180"/>
      <c r="O214" s="180"/>
      <c r="P214" s="180"/>
      <c r="Q214" s="180"/>
      <c r="R214" s="180"/>
      <c r="S214" s="180"/>
      <c r="T214" s="180"/>
      <c r="U214" s="181"/>
      <c r="V214" s="181"/>
      <c r="W214" s="181"/>
      <c r="X214" s="181"/>
      <c r="Y214" s="181"/>
      <c r="Z214" s="180"/>
      <c r="AA214" s="180"/>
      <c r="AB214" s="180"/>
      <c r="AC214" s="180"/>
      <c r="AD214" s="180"/>
      <c r="AE214" s="180"/>
      <c r="AF214" s="259"/>
    </row>
    <row r="215" ht="4.5" customHeight="1">
      <c r="A215" s="176"/>
      <c r="B215" s="177"/>
      <c r="C215" s="178"/>
      <c r="D215" s="178"/>
      <c r="E215" s="179"/>
      <c r="F215" s="180"/>
      <c r="G215" s="180"/>
      <c r="H215" s="180"/>
      <c r="I215" s="180"/>
      <c r="J215" s="180"/>
      <c r="K215" s="180"/>
      <c r="L215" s="180"/>
      <c r="M215" s="180"/>
      <c r="N215" s="180"/>
      <c r="O215" s="180"/>
      <c r="P215" s="180"/>
      <c r="Q215" s="180"/>
      <c r="R215" s="180"/>
      <c r="S215" s="180"/>
      <c r="T215" s="180"/>
      <c r="U215" s="181"/>
      <c r="V215" s="181"/>
      <c r="W215" s="181"/>
      <c r="X215" s="181"/>
      <c r="Y215" s="181"/>
      <c r="Z215" s="180"/>
      <c r="AA215" s="180"/>
      <c r="AB215" s="180"/>
      <c r="AC215" s="180"/>
      <c r="AD215" s="180"/>
      <c r="AE215" s="180"/>
      <c r="AF215" s="259"/>
    </row>
    <row r="216" ht="4.5" customHeight="1">
      <c r="A216" s="176"/>
      <c r="B216" s="177"/>
      <c r="C216" s="178"/>
      <c r="D216" s="178"/>
      <c r="E216" s="179"/>
      <c r="F216" s="180"/>
      <c r="G216" s="180"/>
      <c r="H216" s="180"/>
      <c r="I216" s="180"/>
      <c r="J216" s="180"/>
      <c r="K216" s="180"/>
      <c r="L216" s="180"/>
      <c r="M216" s="180"/>
      <c r="N216" s="180"/>
      <c r="O216" s="180"/>
      <c r="P216" s="180"/>
      <c r="Q216" s="180"/>
      <c r="R216" s="180"/>
      <c r="S216" s="180"/>
      <c r="T216" s="180"/>
      <c r="U216" s="181"/>
      <c r="V216" s="181"/>
      <c r="W216" s="181"/>
      <c r="X216" s="181"/>
      <c r="Y216" s="181"/>
      <c r="Z216" s="180"/>
      <c r="AA216" s="180"/>
      <c r="AB216" s="180"/>
      <c r="AC216" s="180"/>
      <c r="AD216" s="180"/>
      <c r="AE216" s="180"/>
      <c r="AF216" s="259"/>
    </row>
    <row r="217" ht="4.5" customHeight="1">
      <c r="A217" s="176"/>
      <c r="B217" s="177"/>
      <c r="C217" s="178"/>
      <c r="D217" s="178"/>
      <c r="E217" s="179"/>
      <c r="F217" s="180"/>
      <c r="G217" s="180"/>
      <c r="H217" s="180"/>
      <c r="I217" s="180"/>
      <c r="J217" s="180"/>
      <c r="K217" s="180"/>
      <c r="L217" s="180"/>
      <c r="M217" s="180"/>
      <c r="N217" s="180"/>
      <c r="O217" s="180"/>
      <c r="P217" s="180"/>
      <c r="Q217" s="180"/>
      <c r="R217" s="180"/>
      <c r="S217" s="180"/>
      <c r="T217" s="180"/>
      <c r="U217" s="181"/>
      <c r="V217" s="181"/>
      <c r="W217" s="181"/>
      <c r="X217" s="181"/>
      <c r="Y217" s="181"/>
      <c r="Z217" s="180"/>
      <c r="AA217" s="180"/>
      <c r="AB217" s="180"/>
      <c r="AC217" s="180"/>
      <c r="AD217" s="180"/>
      <c r="AE217" s="180"/>
      <c r="AF217" s="259"/>
    </row>
    <row r="218" ht="4.5" customHeight="1">
      <c r="A218" s="176"/>
      <c r="B218" s="177"/>
      <c r="C218" s="178"/>
      <c r="D218" s="178"/>
      <c r="E218" s="179"/>
      <c r="F218" s="180"/>
      <c r="G218" s="180"/>
      <c r="H218" s="180"/>
      <c r="I218" s="180"/>
      <c r="J218" s="180"/>
      <c r="K218" s="180"/>
      <c r="L218" s="180"/>
      <c r="M218" s="180"/>
      <c r="N218" s="180"/>
      <c r="O218" s="180"/>
      <c r="P218" s="180"/>
      <c r="Q218" s="180"/>
      <c r="R218" s="180"/>
      <c r="S218" s="180"/>
      <c r="T218" s="180"/>
      <c r="U218" s="181"/>
      <c r="V218" s="181"/>
      <c r="W218" s="181"/>
      <c r="X218" s="181"/>
      <c r="Y218" s="181"/>
      <c r="Z218" s="180"/>
      <c r="AA218" s="180"/>
      <c r="AB218" s="180"/>
      <c r="AC218" s="180"/>
      <c r="AD218" s="180"/>
      <c r="AE218" s="180"/>
      <c r="AF218" s="259"/>
    </row>
    <row r="219" ht="4.5" customHeight="1">
      <c r="A219" s="176"/>
      <c r="B219" s="177"/>
      <c r="C219" s="178"/>
      <c r="D219" s="178"/>
      <c r="E219" s="179"/>
      <c r="F219" s="180"/>
      <c r="G219" s="180"/>
      <c r="H219" s="180"/>
      <c r="I219" s="180"/>
      <c r="J219" s="180"/>
      <c r="K219" s="180"/>
      <c r="L219" s="180"/>
      <c r="M219" s="180"/>
      <c r="N219" s="180"/>
      <c r="O219" s="180"/>
      <c r="P219" s="180"/>
      <c r="Q219" s="180"/>
      <c r="R219" s="180"/>
      <c r="S219" s="180"/>
      <c r="T219" s="180"/>
      <c r="U219" s="181"/>
      <c r="V219" s="181"/>
      <c r="W219" s="181"/>
      <c r="X219" s="181"/>
      <c r="Y219" s="181"/>
      <c r="Z219" s="180"/>
      <c r="AA219" s="180"/>
      <c r="AB219" s="180"/>
      <c r="AC219" s="180"/>
      <c r="AD219" s="180"/>
      <c r="AE219" s="180"/>
      <c r="AF219" s="259"/>
    </row>
    <row r="220" ht="4.5" customHeight="1">
      <c r="A220" s="176"/>
      <c r="B220" s="177"/>
      <c r="C220" s="178"/>
      <c r="D220" s="178"/>
      <c r="E220" s="179"/>
      <c r="F220" s="180"/>
      <c r="G220" s="180"/>
      <c r="H220" s="180"/>
      <c r="I220" s="180"/>
      <c r="J220" s="180"/>
      <c r="K220" s="180"/>
      <c r="L220" s="180"/>
      <c r="M220" s="180"/>
      <c r="N220" s="180"/>
      <c r="O220" s="180"/>
      <c r="P220" s="180"/>
      <c r="Q220" s="180"/>
      <c r="R220" s="180"/>
      <c r="S220" s="180"/>
      <c r="T220" s="180"/>
      <c r="U220" s="181"/>
      <c r="V220" s="181"/>
      <c r="W220" s="181"/>
      <c r="X220" s="181"/>
      <c r="Y220" s="181"/>
      <c r="Z220" s="180"/>
      <c r="AA220" s="180"/>
      <c r="AB220" s="180"/>
      <c r="AC220" s="180"/>
      <c r="AD220" s="180"/>
      <c r="AE220" s="180"/>
      <c r="AF220" s="259"/>
    </row>
    <row r="221" ht="4.5" customHeight="1">
      <c r="A221" s="176"/>
      <c r="B221" s="177"/>
      <c r="C221" s="178"/>
      <c r="D221" s="178"/>
      <c r="E221" s="179"/>
      <c r="F221" s="180"/>
      <c r="G221" s="180"/>
      <c r="H221" s="180"/>
      <c r="I221" s="180"/>
      <c r="J221" s="180"/>
      <c r="K221" s="180"/>
      <c r="L221" s="180"/>
      <c r="M221" s="180"/>
      <c r="N221" s="180"/>
      <c r="O221" s="180"/>
      <c r="P221" s="180"/>
      <c r="Q221" s="180"/>
      <c r="R221" s="180"/>
      <c r="S221" s="180"/>
      <c r="T221" s="180"/>
      <c r="U221" s="181"/>
      <c r="V221" s="181"/>
      <c r="W221" s="181"/>
      <c r="X221" s="181"/>
      <c r="Y221" s="181"/>
      <c r="Z221" s="180"/>
      <c r="AA221" s="180"/>
      <c r="AB221" s="180"/>
      <c r="AC221" s="180"/>
      <c r="AD221" s="180"/>
      <c r="AE221" s="180"/>
      <c r="AF221" s="259"/>
    </row>
    <row r="222" ht="4.5" customHeight="1">
      <c r="A222" s="176"/>
      <c r="B222" s="177"/>
      <c r="C222" s="178"/>
      <c r="D222" s="178"/>
      <c r="E222" s="179"/>
      <c r="F222" s="180"/>
      <c r="G222" s="180"/>
      <c r="H222" s="180"/>
      <c r="I222" s="180"/>
      <c r="J222" s="180"/>
      <c r="K222" s="180"/>
      <c r="L222" s="180"/>
      <c r="M222" s="180"/>
      <c r="N222" s="180"/>
      <c r="O222" s="180"/>
      <c r="P222" s="180"/>
      <c r="Q222" s="180"/>
      <c r="R222" s="180"/>
      <c r="S222" s="180"/>
      <c r="T222" s="180"/>
      <c r="U222" s="181"/>
      <c r="V222" s="181"/>
      <c r="W222" s="181"/>
      <c r="X222" s="181"/>
      <c r="Y222" s="181"/>
      <c r="Z222" s="180"/>
      <c r="AA222" s="180"/>
      <c r="AB222" s="180"/>
      <c r="AC222" s="180"/>
      <c r="AD222" s="180"/>
      <c r="AE222" s="180"/>
      <c r="AF222" s="259"/>
    </row>
    <row r="223" ht="4.5" customHeight="1">
      <c r="A223" s="176"/>
      <c r="B223" s="177"/>
      <c r="C223" s="178"/>
      <c r="D223" s="178"/>
      <c r="E223" s="179"/>
      <c r="F223" s="180"/>
      <c r="G223" s="180"/>
      <c r="H223" s="180"/>
      <c r="I223" s="180"/>
      <c r="J223" s="180"/>
      <c r="K223" s="180"/>
      <c r="L223" s="180"/>
      <c r="M223" s="180"/>
      <c r="N223" s="180"/>
      <c r="O223" s="180"/>
      <c r="P223" s="180"/>
      <c r="Q223" s="180"/>
      <c r="R223" s="180"/>
      <c r="S223" s="180"/>
      <c r="T223" s="180"/>
      <c r="U223" s="181"/>
      <c r="V223" s="181"/>
      <c r="W223" s="181"/>
      <c r="X223" s="181"/>
      <c r="Y223" s="181"/>
      <c r="Z223" s="180"/>
      <c r="AA223" s="180"/>
      <c r="AB223" s="180"/>
      <c r="AC223" s="180"/>
      <c r="AD223" s="180"/>
      <c r="AE223" s="180"/>
      <c r="AF223" s="259"/>
    </row>
    <row r="224" ht="4.5" customHeight="1">
      <c r="A224" s="176"/>
      <c r="B224" s="177"/>
      <c r="C224" s="178"/>
      <c r="D224" s="178"/>
      <c r="E224" s="179"/>
      <c r="F224" s="180"/>
      <c r="G224" s="180"/>
      <c r="H224" s="180"/>
      <c r="I224" s="180"/>
      <c r="J224" s="180"/>
      <c r="K224" s="180"/>
      <c r="L224" s="180"/>
      <c r="M224" s="180"/>
      <c r="N224" s="180"/>
      <c r="O224" s="180"/>
      <c r="P224" s="180"/>
      <c r="Q224" s="180"/>
      <c r="R224" s="180"/>
      <c r="S224" s="180"/>
      <c r="T224" s="180"/>
      <c r="U224" s="181"/>
      <c r="V224" s="181"/>
      <c r="W224" s="181"/>
      <c r="X224" s="181"/>
      <c r="Y224" s="181"/>
      <c r="Z224" s="180"/>
      <c r="AA224" s="180"/>
      <c r="AB224" s="180"/>
      <c r="AC224" s="180"/>
      <c r="AD224" s="180"/>
      <c r="AE224" s="180"/>
      <c r="AF224" s="259"/>
    </row>
    <row r="225" ht="4.5" customHeight="1">
      <c r="A225" s="176"/>
      <c r="B225" s="177"/>
      <c r="C225" s="178"/>
      <c r="D225" s="178"/>
      <c r="E225" s="179"/>
      <c r="F225" s="180"/>
      <c r="G225" s="180"/>
      <c r="H225" s="180"/>
      <c r="I225" s="180"/>
      <c r="J225" s="180"/>
      <c r="K225" s="180"/>
      <c r="L225" s="180"/>
      <c r="M225" s="180"/>
      <c r="N225" s="180"/>
      <c r="O225" s="180"/>
      <c r="P225" s="180"/>
      <c r="Q225" s="180"/>
      <c r="R225" s="180"/>
      <c r="S225" s="180"/>
      <c r="T225" s="180"/>
      <c r="U225" s="181"/>
      <c r="V225" s="181"/>
      <c r="W225" s="181"/>
      <c r="X225" s="181"/>
      <c r="Y225" s="181"/>
      <c r="Z225" s="180"/>
      <c r="AA225" s="180"/>
      <c r="AB225" s="180"/>
      <c r="AC225" s="180"/>
      <c r="AD225" s="180"/>
      <c r="AE225" s="180"/>
      <c r="AF225" s="259"/>
    </row>
    <row r="226" ht="4.5" customHeight="1">
      <c r="A226" s="176"/>
      <c r="B226" s="177"/>
      <c r="C226" s="178"/>
      <c r="D226" s="178"/>
      <c r="E226" s="179"/>
      <c r="F226" s="180"/>
      <c r="G226" s="180"/>
      <c r="H226" s="180"/>
      <c r="I226" s="180"/>
      <c r="J226" s="180"/>
      <c r="K226" s="180"/>
      <c r="L226" s="180"/>
      <c r="M226" s="180"/>
      <c r="N226" s="180"/>
      <c r="O226" s="180"/>
      <c r="P226" s="180"/>
      <c r="Q226" s="180"/>
      <c r="R226" s="180"/>
      <c r="S226" s="180"/>
      <c r="T226" s="180"/>
      <c r="U226" s="181"/>
      <c r="V226" s="181"/>
      <c r="W226" s="181"/>
      <c r="X226" s="181"/>
      <c r="Y226" s="181"/>
      <c r="Z226" s="180"/>
      <c r="AA226" s="180"/>
      <c r="AB226" s="180"/>
      <c r="AC226" s="180"/>
      <c r="AD226" s="180"/>
      <c r="AE226" s="180"/>
      <c r="AF226" s="259"/>
    </row>
    <row r="227" ht="4.5" customHeight="1">
      <c r="A227" s="176"/>
      <c r="B227" s="177"/>
      <c r="C227" s="178"/>
      <c r="D227" s="178"/>
      <c r="E227" s="179"/>
      <c r="F227" s="180"/>
      <c r="G227" s="180"/>
      <c r="H227" s="180"/>
      <c r="I227" s="180"/>
      <c r="J227" s="180"/>
      <c r="K227" s="180"/>
      <c r="L227" s="180"/>
      <c r="M227" s="180"/>
      <c r="N227" s="180"/>
      <c r="O227" s="180"/>
      <c r="P227" s="180"/>
      <c r="Q227" s="180"/>
      <c r="R227" s="180"/>
      <c r="S227" s="180"/>
      <c r="T227" s="180"/>
      <c r="U227" s="181"/>
      <c r="V227" s="181"/>
      <c r="W227" s="181"/>
      <c r="X227" s="181"/>
      <c r="Y227" s="181"/>
      <c r="Z227" s="180"/>
      <c r="AA227" s="180"/>
      <c r="AB227" s="180"/>
      <c r="AC227" s="180"/>
      <c r="AD227" s="180"/>
      <c r="AE227" s="180"/>
      <c r="AF227" s="259"/>
    </row>
    <row r="228" ht="4.5" customHeight="1">
      <c r="A228" s="176"/>
      <c r="B228" s="177"/>
      <c r="C228" s="178"/>
      <c r="D228" s="178"/>
      <c r="E228" s="179"/>
      <c r="F228" s="180"/>
      <c r="G228" s="180"/>
      <c r="H228" s="180"/>
      <c r="I228" s="180"/>
      <c r="J228" s="180"/>
      <c r="K228" s="180"/>
      <c r="L228" s="180"/>
      <c r="M228" s="180"/>
      <c r="N228" s="180"/>
      <c r="O228" s="180"/>
      <c r="P228" s="180"/>
      <c r="Q228" s="180"/>
      <c r="R228" s="180"/>
      <c r="S228" s="180"/>
      <c r="T228" s="180"/>
      <c r="U228" s="181"/>
      <c r="V228" s="181"/>
      <c r="W228" s="181"/>
      <c r="X228" s="181"/>
      <c r="Y228" s="181"/>
      <c r="Z228" s="180"/>
      <c r="AA228" s="180"/>
      <c r="AB228" s="180"/>
      <c r="AC228" s="180"/>
      <c r="AD228" s="180"/>
      <c r="AE228" s="180"/>
      <c r="AF228" s="259"/>
    </row>
    <row r="229" ht="4.5" customHeight="1">
      <c r="A229" s="176"/>
      <c r="B229" s="177"/>
      <c r="C229" s="178"/>
      <c r="D229" s="178"/>
      <c r="E229" s="179"/>
      <c r="F229" s="180"/>
      <c r="G229" s="180"/>
      <c r="H229" s="180"/>
      <c r="I229" s="180"/>
      <c r="J229" s="180"/>
      <c r="K229" s="180"/>
      <c r="L229" s="180"/>
      <c r="M229" s="180"/>
      <c r="N229" s="180"/>
      <c r="O229" s="180"/>
      <c r="P229" s="180"/>
      <c r="Q229" s="180"/>
      <c r="R229" s="180"/>
      <c r="S229" s="180"/>
      <c r="T229" s="180"/>
      <c r="U229" s="181"/>
      <c r="V229" s="181"/>
      <c r="W229" s="181"/>
      <c r="X229" s="181"/>
      <c r="Y229" s="181"/>
      <c r="Z229" s="180"/>
      <c r="AA229" s="180"/>
      <c r="AB229" s="180"/>
      <c r="AC229" s="180"/>
      <c r="AD229" s="180"/>
      <c r="AE229" s="180"/>
      <c r="AF229" s="259"/>
    </row>
    <row r="230" ht="4.5" customHeight="1">
      <c r="A230" s="176"/>
      <c r="B230" s="177"/>
      <c r="C230" s="178"/>
      <c r="D230" s="178"/>
      <c r="E230" s="179"/>
      <c r="F230" s="180"/>
      <c r="G230" s="180"/>
      <c r="H230" s="180"/>
      <c r="I230" s="180"/>
      <c r="J230" s="180"/>
      <c r="K230" s="180"/>
      <c r="L230" s="180"/>
      <c r="M230" s="180"/>
      <c r="N230" s="180"/>
      <c r="O230" s="180"/>
      <c r="P230" s="180"/>
      <c r="Q230" s="180"/>
      <c r="R230" s="180"/>
      <c r="S230" s="180"/>
      <c r="T230" s="180"/>
      <c r="U230" s="181"/>
      <c r="V230" s="181"/>
      <c r="W230" s="181"/>
      <c r="X230" s="181"/>
      <c r="Y230" s="181"/>
      <c r="Z230" s="180"/>
      <c r="AA230" s="180"/>
      <c r="AB230" s="180"/>
      <c r="AC230" s="180"/>
      <c r="AD230" s="180"/>
      <c r="AE230" s="180"/>
      <c r="AF230" s="259"/>
    </row>
    <row r="231" ht="4.5" customHeight="1">
      <c r="A231" s="176"/>
      <c r="B231" s="177"/>
      <c r="C231" s="178"/>
      <c r="D231" s="178"/>
      <c r="E231" s="179"/>
      <c r="F231" s="180"/>
      <c r="G231" s="180"/>
      <c r="H231" s="180"/>
      <c r="I231" s="180"/>
      <c r="J231" s="180"/>
      <c r="K231" s="180"/>
      <c r="L231" s="180"/>
      <c r="M231" s="180"/>
      <c r="N231" s="180"/>
      <c r="O231" s="180"/>
      <c r="P231" s="180"/>
      <c r="Q231" s="180"/>
      <c r="R231" s="180"/>
      <c r="S231" s="180"/>
      <c r="T231" s="180"/>
      <c r="U231" s="181"/>
      <c r="V231" s="181"/>
      <c r="W231" s="181"/>
      <c r="X231" s="181"/>
      <c r="Y231" s="181"/>
      <c r="Z231" s="180"/>
      <c r="AA231" s="180"/>
      <c r="AB231" s="180"/>
      <c r="AC231" s="180"/>
      <c r="AD231" s="180"/>
      <c r="AE231" s="180"/>
      <c r="AF231" s="259"/>
    </row>
    <row r="232" ht="4.5" customHeight="1">
      <c r="A232" s="176"/>
      <c r="B232" s="177"/>
      <c r="C232" s="178"/>
      <c r="D232" s="178"/>
      <c r="E232" s="179"/>
      <c r="F232" s="180"/>
      <c r="G232" s="180"/>
      <c r="H232" s="180"/>
      <c r="I232" s="180"/>
      <c r="J232" s="180"/>
      <c r="K232" s="180"/>
      <c r="L232" s="180"/>
      <c r="M232" s="180"/>
      <c r="N232" s="180"/>
      <c r="O232" s="180"/>
      <c r="P232" s="180"/>
      <c r="Q232" s="180"/>
      <c r="R232" s="180"/>
      <c r="S232" s="180"/>
      <c r="T232" s="180"/>
      <c r="U232" s="181"/>
      <c r="V232" s="181"/>
      <c r="W232" s="181"/>
      <c r="X232" s="181"/>
      <c r="Y232" s="181"/>
      <c r="Z232" s="180"/>
      <c r="AA232" s="180"/>
      <c r="AB232" s="180"/>
      <c r="AC232" s="180"/>
      <c r="AD232" s="180"/>
      <c r="AE232" s="180"/>
      <c r="AF232" s="259"/>
    </row>
    <row r="233" ht="4.5" customHeight="1">
      <c r="A233" s="176"/>
      <c r="B233" s="177"/>
      <c r="C233" s="178"/>
      <c r="D233" s="178"/>
      <c r="E233" s="179"/>
      <c r="F233" s="180"/>
      <c r="G233" s="180"/>
      <c r="H233" s="180"/>
      <c r="I233" s="180"/>
      <c r="J233" s="180"/>
      <c r="K233" s="180"/>
      <c r="L233" s="180"/>
      <c r="M233" s="180"/>
      <c r="N233" s="180"/>
      <c r="O233" s="180"/>
      <c r="P233" s="180"/>
      <c r="Q233" s="180"/>
      <c r="R233" s="180"/>
      <c r="S233" s="180"/>
      <c r="T233" s="180"/>
      <c r="U233" s="181"/>
      <c r="V233" s="181"/>
      <c r="W233" s="181"/>
      <c r="X233" s="181"/>
      <c r="Y233" s="181"/>
      <c r="Z233" s="180"/>
      <c r="AA233" s="180"/>
      <c r="AB233" s="180"/>
      <c r="AC233" s="180"/>
      <c r="AD233" s="180"/>
      <c r="AE233" s="180"/>
      <c r="AF233" s="259"/>
    </row>
    <row r="234" ht="4.5" customHeight="1">
      <c r="A234" s="176"/>
      <c r="B234" s="177"/>
      <c r="C234" s="178"/>
      <c r="D234" s="178"/>
      <c r="E234" s="179"/>
      <c r="F234" s="180"/>
      <c r="G234" s="180"/>
      <c r="H234" s="180"/>
      <c r="I234" s="180"/>
      <c r="J234" s="180"/>
      <c r="K234" s="180"/>
      <c r="L234" s="180"/>
      <c r="M234" s="180"/>
      <c r="N234" s="180"/>
      <c r="O234" s="180"/>
      <c r="P234" s="180"/>
      <c r="Q234" s="180"/>
      <c r="R234" s="180"/>
      <c r="S234" s="180"/>
      <c r="T234" s="180"/>
      <c r="U234" s="181"/>
      <c r="V234" s="181"/>
      <c r="W234" s="181"/>
      <c r="X234" s="181"/>
      <c r="Y234" s="181"/>
      <c r="Z234" s="180"/>
      <c r="AA234" s="180"/>
      <c r="AB234" s="180"/>
      <c r="AC234" s="180"/>
      <c r="AD234" s="180"/>
      <c r="AE234" s="180"/>
      <c r="AF234" s="259"/>
    </row>
    <row r="235" ht="4.5" customHeight="1">
      <c r="A235" s="176"/>
      <c r="B235" s="177"/>
      <c r="C235" s="178"/>
      <c r="D235" s="178"/>
      <c r="E235" s="179"/>
      <c r="F235" s="180"/>
      <c r="G235" s="180"/>
      <c r="H235" s="180"/>
      <c r="I235" s="180"/>
      <c r="J235" s="180"/>
      <c r="K235" s="180"/>
      <c r="L235" s="180"/>
      <c r="M235" s="180"/>
      <c r="N235" s="180"/>
      <c r="O235" s="180"/>
      <c r="P235" s="180"/>
      <c r="Q235" s="180"/>
      <c r="R235" s="180"/>
      <c r="S235" s="180"/>
      <c r="T235" s="180"/>
      <c r="U235" s="181"/>
      <c r="V235" s="181"/>
      <c r="W235" s="181"/>
      <c r="X235" s="181"/>
      <c r="Y235" s="181"/>
      <c r="Z235" s="180"/>
      <c r="AA235" s="180"/>
      <c r="AB235" s="180"/>
      <c r="AC235" s="180"/>
      <c r="AD235" s="180"/>
      <c r="AE235" s="180"/>
      <c r="AF235" s="259"/>
    </row>
    <row r="236" ht="4.5" customHeight="1">
      <c r="A236" s="176"/>
      <c r="B236" s="177"/>
      <c r="C236" s="178"/>
      <c r="D236" s="178"/>
      <c r="E236" s="179"/>
      <c r="F236" s="180"/>
      <c r="G236" s="180"/>
      <c r="H236" s="180"/>
      <c r="I236" s="180"/>
      <c r="J236" s="180"/>
      <c r="K236" s="180"/>
      <c r="L236" s="180"/>
      <c r="M236" s="180"/>
      <c r="N236" s="180"/>
      <c r="O236" s="180"/>
      <c r="P236" s="180"/>
      <c r="Q236" s="180"/>
      <c r="R236" s="180"/>
      <c r="S236" s="180"/>
      <c r="T236" s="180"/>
      <c r="U236" s="181"/>
      <c r="V236" s="181"/>
      <c r="W236" s="181"/>
      <c r="X236" s="181"/>
      <c r="Y236" s="181"/>
      <c r="Z236" s="180"/>
      <c r="AA236" s="180"/>
      <c r="AB236" s="180"/>
      <c r="AC236" s="180"/>
      <c r="AD236" s="180"/>
      <c r="AE236" s="180"/>
      <c r="AF236" s="259"/>
    </row>
    <row r="237" ht="4.5" customHeight="1">
      <c r="A237" s="176"/>
      <c r="B237" s="177"/>
      <c r="C237" s="178"/>
      <c r="D237" s="178"/>
      <c r="E237" s="179"/>
      <c r="F237" s="180"/>
      <c r="G237" s="180"/>
      <c r="H237" s="180"/>
      <c r="I237" s="180"/>
      <c r="J237" s="180"/>
      <c r="K237" s="180"/>
      <c r="L237" s="180"/>
      <c r="M237" s="180"/>
      <c r="N237" s="180"/>
      <c r="O237" s="180"/>
      <c r="P237" s="180"/>
      <c r="Q237" s="180"/>
      <c r="R237" s="180"/>
      <c r="S237" s="180"/>
      <c r="T237" s="180"/>
      <c r="U237" s="181"/>
      <c r="V237" s="181"/>
      <c r="W237" s="181"/>
      <c r="X237" s="181"/>
      <c r="Y237" s="181"/>
      <c r="Z237" s="180"/>
      <c r="AA237" s="180"/>
      <c r="AB237" s="180"/>
      <c r="AC237" s="180"/>
      <c r="AD237" s="180"/>
      <c r="AE237" s="180"/>
      <c r="AF237" s="259"/>
    </row>
    <row r="238" ht="4.5" customHeight="1">
      <c r="A238" s="176"/>
      <c r="B238" s="177"/>
      <c r="C238" s="178"/>
      <c r="D238" s="178"/>
      <c r="E238" s="179"/>
      <c r="F238" s="180"/>
      <c r="G238" s="180"/>
      <c r="H238" s="180"/>
      <c r="I238" s="180"/>
      <c r="J238" s="180"/>
      <c r="K238" s="180"/>
      <c r="L238" s="180"/>
      <c r="M238" s="180"/>
      <c r="N238" s="180"/>
      <c r="O238" s="180"/>
      <c r="P238" s="180"/>
      <c r="Q238" s="180"/>
      <c r="R238" s="180"/>
      <c r="S238" s="180"/>
      <c r="T238" s="180"/>
      <c r="U238" s="181"/>
      <c r="V238" s="181"/>
      <c r="W238" s="181"/>
      <c r="X238" s="181"/>
      <c r="Y238" s="181"/>
      <c r="Z238" s="180"/>
      <c r="AA238" s="180"/>
      <c r="AB238" s="180"/>
      <c r="AC238" s="180"/>
      <c r="AD238" s="180"/>
      <c r="AE238" s="180"/>
      <c r="AF238" s="259"/>
    </row>
    <row r="239" ht="4.5" customHeight="1">
      <c r="A239" s="176"/>
      <c r="B239" s="177"/>
      <c r="C239" s="178"/>
      <c r="D239" s="178"/>
      <c r="E239" s="179"/>
      <c r="F239" s="180"/>
      <c r="G239" s="180"/>
      <c r="H239" s="180"/>
      <c r="I239" s="180"/>
      <c r="J239" s="180"/>
      <c r="K239" s="180"/>
      <c r="L239" s="180"/>
      <c r="M239" s="180"/>
      <c r="N239" s="180"/>
      <c r="O239" s="180"/>
      <c r="P239" s="180"/>
      <c r="Q239" s="180"/>
      <c r="R239" s="180"/>
      <c r="S239" s="180"/>
      <c r="T239" s="180"/>
      <c r="U239" s="181"/>
      <c r="V239" s="181"/>
      <c r="W239" s="181"/>
      <c r="X239" s="181"/>
      <c r="Y239" s="181"/>
      <c r="Z239" s="180"/>
      <c r="AA239" s="180"/>
      <c r="AB239" s="180"/>
      <c r="AC239" s="180"/>
      <c r="AD239" s="180"/>
      <c r="AE239" s="180"/>
      <c r="AF239" s="259"/>
    </row>
    <row r="240" ht="4.5" customHeight="1">
      <c r="A240" s="176"/>
      <c r="B240" s="177"/>
      <c r="C240" s="178"/>
      <c r="D240" s="178"/>
      <c r="E240" s="179"/>
      <c r="F240" s="180"/>
      <c r="G240" s="180"/>
      <c r="H240" s="180"/>
      <c r="I240" s="180"/>
      <c r="J240" s="180"/>
      <c r="K240" s="180"/>
      <c r="L240" s="180"/>
      <c r="M240" s="180"/>
      <c r="N240" s="180"/>
      <c r="O240" s="180"/>
      <c r="P240" s="180"/>
      <c r="Q240" s="180"/>
      <c r="R240" s="180"/>
      <c r="S240" s="180"/>
      <c r="T240" s="180"/>
      <c r="U240" s="181"/>
      <c r="V240" s="181"/>
      <c r="W240" s="181"/>
      <c r="X240" s="181"/>
      <c r="Y240" s="181"/>
      <c r="Z240" s="180"/>
      <c r="AA240" s="180"/>
      <c r="AB240" s="180"/>
      <c r="AC240" s="180"/>
      <c r="AD240" s="180"/>
      <c r="AE240" s="180"/>
      <c r="AF240" s="259"/>
    </row>
    <row r="241" ht="4.5" customHeight="1">
      <c r="A241" s="176"/>
      <c r="B241" s="177"/>
      <c r="C241" s="178"/>
      <c r="D241" s="178"/>
      <c r="E241" s="179"/>
      <c r="F241" s="180"/>
      <c r="G241" s="180"/>
      <c r="H241" s="180"/>
      <c r="I241" s="180"/>
      <c r="J241" s="180"/>
      <c r="K241" s="180"/>
      <c r="L241" s="180"/>
      <c r="M241" s="180"/>
      <c r="N241" s="180"/>
      <c r="O241" s="180"/>
      <c r="P241" s="180"/>
      <c r="Q241" s="180"/>
      <c r="R241" s="180"/>
      <c r="S241" s="180"/>
      <c r="T241" s="180"/>
      <c r="U241" s="181"/>
      <c r="V241" s="181"/>
      <c r="W241" s="181"/>
      <c r="X241" s="181"/>
      <c r="Y241" s="181"/>
      <c r="Z241" s="180"/>
      <c r="AA241" s="180"/>
      <c r="AB241" s="180"/>
      <c r="AC241" s="180"/>
      <c r="AD241" s="180"/>
      <c r="AE241" s="180"/>
      <c r="AF241" s="259"/>
    </row>
    <row r="242" ht="4.5" customHeight="1">
      <c r="A242" s="176"/>
      <c r="B242" s="177"/>
      <c r="C242" s="178"/>
      <c r="D242" s="178"/>
      <c r="E242" s="179"/>
      <c r="F242" s="180"/>
      <c r="G242" s="180"/>
      <c r="H242" s="180"/>
      <c r="I242" s="180"/>
      <c r="J242" s="180"/>
      <c r="K242" s="180"/>
      <c r="L242" s="180"/>
      <c r="M242" s="180"/>
      <c r="N242" s="180"/>
      <c r="O242" s="180"/>
      <c r="P242" s="180"/>
      <c r="Q242" s="180"/>
      <c r="R242" s="180"/>
      <c r="S242" s="180"/>
      <c r="T242" s="180"/>
      <c r="U242" s="181"/>
      <c r="V242" s="181"/>
      <c r="W242" s="181"/>
      <c r="X242" s="181"/>
      <c r="Y242" s="181"/>
      <c r="Z242" s="180"/>
      <c r="AA242" s="180"/>
      <c r="AB242" s="180"/>
      <c r="AC242" s="180"/>
      <c r="AD242" s="180"/>
      <c r="AE242" s="180"/>
      <c r="AF242" s="259"/>
    </row>
    <row r="243" ht="4.5" customHeight="1">
      <c r="A243" s="176"/>
      <c r="B243" s="177"/>
      <c r="C243" s="178"/>
      <c r="D243" s="178"/>
      <c r="E243" s="179"/>
      <c r="F243" s="180"/>
      <c r="G243" s="180"/>
      <c r="H243" s="180"/>
      <c r="I243" s="180"/>
      <c r="J243" s="180"/>
      <c r="K243" s="180"/>
      <c r="L243" s="180"/>
      <c r="M243" s="180"/>
      <c r="N243" s="180"/>
      <c r="O243" s="180"/>
      <c r="P243" s="180"/>
      <c r="Q243" s="180"/>
      <c r="R243" s="180"/>
      <c r="S243" s="180"/>
      <c r="T243" s="180"/>
      <c r="U243" s="181"/>
      <c r="V243" s="181"/>
      <c r="W243" s="181"/>
      <c r="X243" s="181"/>
      <c r="Y243" s="181"/>
      <c r="Z243" s="180"/>
      <c r="AA243" s="180"/>
      <c r="AB243" s="180"/>
      <c r="AC243" s="180"/>
      <c r="AD243" s="180"/>
      <c r="AE243" s="180"/>
      <c r="AF243" s="259"/>
    </row>
    <row r="244" ht="4.5" customHeight="1">
      <c r="A244" s="176"/>
      <c r="B244" s="177"/>
      <c r="C244" s="178"/>
      <c r="D244" s="178"/>
      <c r="E244" s="179"/>
      <c r="F244" s="180"/>
      <c r="G244" s="180"/>
      <c r="H244" s="180"/>
      <c r="I244" s="180"/>
      <c r="J244" s="180"/>
      <c r="K244" s="180"/>
      <c r="L244" s="180"/>
      <c r="M244" s="180"/>
      <c r="N244" s="180"/>
      <c r="O244" s="180"/>
      <c r="P244" s="180"/>
      <c r="Q244" s="180"/>
      <c r="R244" s="180"/>
      <c r="S244" s="180"/>
      <c r="T244" s="180"/>
      <c r="U244" s="181"/>
      <c r="V244" s="181"/>
      <c r="W244" s="181"/>
      <c r="X244" s="181"/>
      <c r="Y244" s="181"/>
      <c r="Z244" s="180"/>
      <c r="AA244" s="180"/>
      <c r="AB244" s="180"/>
      <c r="AC244" s="180"/>
      <c r="AD244" s="180"/>
      <c r="AE244" s="180"/>
      <c r="AF244" s="259"/>
    </row>
    <row r="245" ht="4.5" customHeight="1">
      <c r="A245" s="176"/>
      <c r="B245" s="177"/>
      <c r="C245" s="178"/>
      <c r="D245" s="178"/>
      <c r="E245" s="179"/>
      <c r="F245" s="180"/>
      <c r="G245" s="180"/>
      <c r="H245" s="180"/>
      <c r="I245" s="180"/>
      <c r="J245" s="180"/>
      <c r="K245" s="180"/>
      <c r="L245" s="180"/>
      <c r="M245" s="180"/>
      <c r="N245" s="180"/>
      <c r="O245" s="180"/>
      <c r="P245" s="180"/>
      <c r="Q245" s="180"/>
      <c r="R245" s="180"/>
      <c r="S245" s="180"/>
      <c r="T245" s="180"/>
      <c r="U245" s="181"/>
      <c r="V245" s="181"/>
      <c r="W245" s="181"/>
      <c r="X245" s="181"/>
      <c r="Y245" s="181"/>
      <c r="Z245" s="180"/>
      <c r="AA245" s="180"/>
      <c r="AB245" s="180"/>
      <c r="AC245" s="180"/>
      <c r="AD245" s="180"/>
      <c r="AE245" s="180"/>
      <c r="AF245" s="259"/>
    </row>
    <row r="246" ht="4.5" customHeight="1">
      <c r="A246" s="176"/>
      <c r="B246" s="177"/>
      <c r="C246" s="178"/>
      <c r="D246" s="178"/>
      <c r="E246" s="179"/>
      <c r="F246" s="180"/>
      <c r="G246" s="180"/>
      <c r="H246" s="180"/>
      <c r="I246" s="180"/>
      <c r="J246" s="180"/>
      <c r="K246" s="180"/>
      <c r="L246" s="180"/>
      <c r="M246" s="180"/>
      <c r="N246" s="180"/>
      <c r="O246" s="180"/>
      <c r="P246" s="180"/>
      <c r="Q246" s="180"/>
      <c r="R246" s="180"/>
      <c r="S246" s="180"/>
      <c r="T246" s="180"/>
      <c r="U246" s="181"/>
      <c r="V246" s="181"/>
      <c r="W246" s="181"/>
      <c r="X246" s="181"/>
      <c r="Y246" s="181"/>
      <c r="Z246" s="180"/>
      <c r="AA246" s="180"/>
      <c r="AB246" s="180"/>
      <c r="AC246" s="180"/>
      <c r="AD246" s="180"/>
      <c r="AE246" s="180"/>
      <c r="AF246" s="259"/>
    </row>
    <row r="247" ht="4.5" customHeight="1">
      <c r="A247" s="176"/>
      <c r="B247" s="177"/>
      <c r="C247" s="178"/>
      <c r="D247" s="178"/>
      <c r="E247" s="179"/>
      <c r="F247" s="180"/>
      <c r="G247" s="180"/>
      <c r="H247" s="180"/>
      <c r="I247" s="180"/>
      <c r="J247" s="180"/>
      <c r="K247" s="180"/>
      <c r="L247" s="180"/>
      <c r="M247" s="180"/>
      <c r="N247" s="180"/>
      <c r="O247" s="180"/>
      <c r="P247" s="180"/>
      <c r="Q247" s="180"/>
      <c r="R247" s="180"/>
      <c r="S247" s="180"/>
      <c r="T247" s="180"/>
      <c r="U247" s="181"/>
      <c r="V247" s="181"/>
      <c r="W247" s="181"/>
      <c r="X247" s="181"/>
      <c r="Y247" s="181"/>
      <c r="Z247" s="180"/>
      <c r="AA247" s="180"/>
      <c r="AB247" s="180"/>
      <c r="AC247" s="180"/>
      <c r="AD247" s="180"/>
      <c r="AE247" s="180"/>
      <c r="AF247" s="259"/>
    </row>
    <row r="248" ht="4.5" customHeight="1">
      <c r="A248" s="176"/>
      <c r="B248" s="177"/>
      <c r="C248" s="178"/>
      <c r="D248" s="178"/>
      <c r="E248" s="179"/>
      <c r="F248" s="180"/>
      <c r="G248" s="180"/>
      <c r="H248" s="180"/>
      <c r="I248" s="180"/>
      <c r="J248" s="180"/>
      <c r="K248" s="180"/>
      <c r="L248" s="180"/>
      <c r="M248" s="180"/>
      <c r="N248" s="180"/>
      <c r="O248" s="180"/>
      <c r="P248" s="180"/>
      <c r="Q248" s="180"/>
      <c r="R248" s="180"/>
      <c r="S248" s="180"/>
      <c r="T248" s="180"/>
      <c r="U248" s="181"/>
      <c r="V248" s="181"/>
      <c r="W248" s="181"/>
      <c r="X248" s="181"/>
      <c r="Y248" s="181"/>
      <c r="Z248" s="180"/>
      <c r="AA248" s="180"/>
      <c r="AB248" s="180"/>
      <c r="AC248" s="180"/>
      <c r="AD248" s="180"/>
      <c r="AE248" s="180"/>
      <c r="AF248" s="259"/>
    </row>
    <row r="249" ht="4.5" customHeight="1">
      <c r="A249" s="176"/>
      <c r="B249" s="177"/>
      <c r="C249" s="178"/>
      <c r="D249" s="178"/>
      <c r="E249" s="179"/>
      <c r="F249" s="180"/>
      <c r="G249" s="180"/>
      <c r="H249" s="180"/>
      <c r="I249" s="180"/>
      <c r="J249" s="180"/>
      <c r="K249" s="180"/>
      <c r="L249" s="180"/>
      <c r="M249" s="180"/>
      <c r="N249" s="180"/>
      <c r="O249" s="180"/>
      <c r="P249" s="180"/>
      <c r="Q249" s="180"/>
      <c r="R249" s="180"/>
      <c r="S249" s="180"/>
      <c r="T249" s="180"/>
      <c r="U249" s="181"/>
      <c r="V249" s="181"/>
      <c r="W249" s="181"/>
      <c r="X249" s="181"/>
      <c r="Y249" s="181"/>
      <c r="Z249" s="180"/>
      <c r="AA249" s="180"/>
      <c r="AB249" s="180"/>
      <c r="AC249" s="180"/>
      <c r="AD249" s="180"/>
      <c r="AE249" s="180"/>
      <c r="AF249" s="259"/>
    </row>
    <row r="250" ht="4.5" customHeight="1">
      <c r="A250" s="176"/>
      <c r="B250" s="177"/>
      <c r="C250" s="178"/>
      <c r="D250" s="178"/>
      <c r="E250" s="179"/>
      <c r="F250" s="180"/>
      <c r="G250" s="180"/>
      <c r="H250" s="180"/>
      <c r="I250" s="180"/>
      <c r="J250" s="180"/>
      <c r="K250" s="180"/>
      <c r="L250" s="180"/>
      <c r="M250" s="180"/>
      <c r="N250" s="180"/>
      <c r="O250" s="180"/>
      <c r="P250" s="180"/>
      <c r="Q250" s="180"/>
      <c r="R250" s="180"/>
      <c r="S250" s="180"/>
      <c r="T250" s="180"/>
      <c r="U250" s="181"/>
      <c r="V250" s="181"/>
      <c r="W250" s="181"/>
      <c r="X250" s="181"/>
      <c r="Y250" s="181"/>
      <c r="Z250" s="180"/>
      <c r="AA250" s="180"/>
      <c r="AB250" s="180"/>
      <c r="AC250" s="180"/>
      <c r="AD250" s="180"/>
      <c r="AE250" s="180"/>
      <c r="AF250" s="259"/>
    </row>
    <row r="251" ht="4.5" customHeight="1">
      <c r="A251" s="176"/>
      <c r="B251" s="177"/>
      <c r="C251" s="178"/>
      <c r="D251" s="178"/>
      <c r="E251" s="179"/>
      <c r="F251" s="180"/>
      <c r="G251" s="180"/>
      <c r="H251" s="180"/>
      <c r="I251" s="180"/>
      <c r="J251" s="180"/>
      <c r="K251" s="180"/>
      <c r="L251" s="180"/>
      <c r="M251" s="180"/>
      <c r="N251" s="180"/>
      <c r="O251" s="180"/>
      <c r="P251" s="180"/>
      <c r="Q251" s="180"/>
      <c r="R251" s="180"/>
      <c r="S251" s="180"/>
      <c r="T251" s="180"/>
      <c r="U251" s="181"/>
      <c r="V251" s="181"/>
      <c r="W251" s="181"/>
      <c r="X251" s="181"/>
      <c r="Y251" s="181"/>
      <c r="Z251" s="180"/>
      <c r="AA251" s="180"/>
      <c r="AB251" s="180"/>
      <c r="AC251" s="180"/>
      <c r="AD251" s="180"/>
      <c r="AE251" s="180"/>
      <c r="AF251" s="259"/>
    </row>
    <row r="252" ht="4.5" customHeight="1">
      <c r="A252" s="176"/>
      <c r="B252" s="177"/>
      <c r="C252" s="178"/>
      <c r="D252" s="178"/>
      <c r="E252" s="179"/>
      <c r="F252" s="180"/>
      <c r="G252" s="180"/>
      <c r="H252" s="180"/>
      <c r="I252" s="180"/>
      <c r="J252" s="180"/>
      <c r="K252" s="180"/>
      <c r="L252" s="180"/>
      <c r="M252" s="180"/>
      <c r="N252" s="180"/>
      <c r="O252" s="180"/>
      <c r="P252" s="180"/>
      <c r="Q252" s="180"/>
      <c r="R252" s="180"/>
      <c r="S252" s="180"/>
      <c r="T252" s="180"/>
      <c r="U252" s="181"/>
      <c r="V252" s="181"/>
      <c r="W252" s="181"/>
      <c r="X252" s="181"/>
      <c r="Y252" s="181"/>
      <c r="Z252" s="180"/>
      <c r="AA252" s="180"/>
      <c r="AB252" s="180"/>
      <c r="AC252" s="180"/>
      <c r="AD252" s="180"/>
      <c r="AE252" s="180"/>
      <c r="AF252" s="259"/>
    </row>
    <row r="253" ht="4.5" customHeight="1">
      <c r="A253" s="176"/>
      <c r="B253" s="177"/>
      <c r="C253" s="178"/>
      <c r="D253" s="178"/>
      <c r="E253" s="179"/>
      <c r="F253" s="180"/>
      <c r="G253" s="180"/>
      <c r="H253" s="180"/>
      <c r="I253" s="180"/>
      <c r="J253" s="180"/>
      <c r="K253" s="180"/>
      <c r="L253" s="180"/>
      <c r="M253" s="180"/>
      <c r="N253" s="180"/>
      <c r="O253" s="180"/>
      <c r="P253" s="180"/>
      <c r="Q253" s="180"/>
      <c r="R253" s="180"/>
      <c r="S253" s="180"/>
      <c r="T253" s="180"/>
      <c r="U253" s="181"/>
      <c r="V253" s="181"/>
      <c r="W253" s="181"/>
      <c r="X253" s="181"/>
      <c r="Y253" s="181"/>
      <c r="Z253" s="180"/>
      <c r="AA253" s="180"/>
      <c r="AB253" s="180"/>
      <c r="AC253" s="180"/>
      <c r="AD253" s="180"/>
      <c r="AE253" s="180"/>
      <c r="AF253" s="259"/>
    </row>
    <row r="254" ht="4.5" customHeight="1">
      <c r="A254" s="176"/>
      <c r="B254" s="177"/>
      <c r="C254" s="178"/>
      <c r="D254" s="178"/>
      <c r="E254" s="179"/>
      <c r="F254" s="180"/>
      <c r="G254" s="180"/>
      <c r="H254" s="180"/>
      <c r="I254" s="180"/>
      <c r="J254" s="180"/>
      <c r="K254" s="180"/>
      <c r="L254" s="180"/>
      <c r="M254" s="180"/>
      <c r="N254" s="180"/>
      <c r="O254" s="180"/>
      <c r="P254" s="180"/>
      <c r="Q254" s="180"/>
      <c r="R254" s="180"/>
      <c r="S254" s="180"/>
      <c r="T254" s="180"/>
      <c r="U254" s="181"/>
      <c r="V254" s="181"/>
      <c r="W254" s="181"/>
      <c r="X254" s="181"/>
      <c r="Y254" s="181"/>
      <c r="Z254" s="180"/>
      <c r="AA254" s="180"/>
      <c r="AB254" s="180"/>
      <c r="AC254" s="180"/>
      <c r="AD254" s="180"/>
      <c r="AE254" s="180"/>
      <c r="AF254" s="259"/>
    </row>
    <row r="255" ht="4.5" customHeight="1">
      <c r="A255" s="176"/>
      <c r="B255" s="177"/>
      <c r="C255" s="178"/>
      <c r="D255" s="178"/>
      <c r="E255" s="179"/>
      <c r="F255" s="180"/>
      <c r="G255" s="180"/>
      <c r="H255" s="180"/>
      <c r="I255" s="180"/>
      <c r="J255" s="180"/>
      <c r="K255" s="180"/>
      <c r="L255" s="180"/>
      <c r="M255" s="180"/>
      <c r="N255" s="180"/>
      <c r="O255" s="180"/>
      <c r="P255" s="180"/>
      <c r="Q255" s="180"/>
      <c r="R255" s="180"/>
      <c r="S255" s="180"/>
      <c r="T255" s="180"/>
      <c r="U255" s="181"/>
      <c r="V255" s="181"/>
      <c r="W255" s="181"/>
      <c r="X255" s="181"/>
      <c r="Y255" s="181"/>
      <c r="Z255" s="180"/>
      <c r="AA255" s="180"/>
      <c r="AB255" s="180"/>
      <c r="AC255" s="180"/>
      <c r="AD255" s="180"/>
      <c r="AE255" s="180"/>
      <c r="AF255" s="259"/>
    </row>
    <row r="256" ht="4.5" customHeight="1">
      <c r="A256" s="176"/>
      <c r="B256" s="177"/>
      <c r="C256" s="178"/>
      <c r="D256" s="178"/>
      <c r="E256" s="179"/>
      <c r="F256" s="180"/>
      <c r="G256" s="180"/>
      <c r="H256" s="180"/>
      <c r="I256" s="180"/>
      <c r="J256" s="180"/>
      <c r="K256" s="180"/>
      <c r="L256" s="180"/>
      <c r="M256" s="180"/>
      <c r="N256" s="180"/>
      <c r="O256" s="180"/>
      <c r="P256" s="180"/>
      <c r="Q256" s="180"/>
      <c r="R256" s="180"/>
      <c r="S256" s="180"/>
      <c r="T256" s="180"/>
      <c r="U256" s="181"/>
      <c r="V256" s="181"/>
      <c r="W256" s="181"/>
      <c r="X256" s="181"/>
      <c r="Y256" s="181"/>
      <c r="Z256" s="180"/>
      <c r="AA256" s="180"/>
      <c r="AB256" s="180"/>
      <c r="AC256" s="180"/>
      <c r="AD256" s="180"/>
      <c r="AE256" s="180"/>
      <c r="AF256" s="259"/>
    </row>
    <row r="257" ht="4.5" customHeight="1">
      <c r="A257" s="176"/>
      <c r="B257" s="177"/>
      <c r="C257" s="178"/>
      <c r="D257" s="178"/>
      <c r="E257" s="179"/>
      <c r="F257" s="180"/>
      <c r="G257" s="180"/>
      <c r="H257" s="180"/>
      <c r="I257" s="180"/>
      <c r="J257" s="180"/>
      <c r="K257" s="180"/>
      <c r="L257" s="180"/>
      <c r="M257" s="180"/>
      <c r="N257" s="180"/>
      <c r="O257" s="180"/>
      <c r="P257" s="180"/>
      <c r="Q257" s="180"/>
      <c r="R257" s="180"/>
      <c r="S257" s="180"/>
      <c r="T257" s="180"/>
      <c r="U257" s="181"/>
      <c r="V257" s="181"/>
      <c r="W257" s="181"/>
      <c r="X257" s="181"/>
      <c r="Y257" s="181"/>
      <c r="Z257" s="180"/>
      <c r="AA257" s="180"/>
      <c r="AB257" s="180"/>
      <c r="AC257" s="180"/>
      <c r="AD257" s="180"/>
      <c r="AE257" s="180"/>
      <c r="AF257" s="259"/>
    </row>
    <row r="258" ht="4.5" customHeight="1">
      <c r="A258" s="176"/>
      <c r="B258" s="177"/>
      <c r="C258" s="178"/>
      <c r="D258" s="178"/>
      <c r="E258" s="179"/>
      <c r="F258" s="180"/>
      <c r="G258" s="180"/>
      <c r="H258" s="180"/>
      <c r="I258" s="180"/>
      <c r="J258" s="180"/>
      <c r="K258" s="180"/>
      <c r="L258" s="180"/>
      <c r="M258" s="180"/>
      <c r="N258" s="180"/>
      <c r="O258" s="180"/>
      <c r="P258" s="180"/>
      <c r="Q258" s="180"/>
      <c r="R258" s="180"/>
      <c r="S258" s="180"/>
      <c r="T258" s="180"/>
      <c r="U258" s="181"/>
      <c r="V258" s="181"/>
      <c r="W258" s="181"/>
      <c r="X258" s="181"/>
      <c r="Y258" s="181"/>
      <c r="Z258" s="180"/>
      <c r="AA258" s="180"/>
      <c r="AB258" s="180"/>
      <c r="AC258" s="180"/>
      <c r="AD258" s="180"/>
      <c r="AE258" s="180"/>
      <c r="AF258" s="259"/>
    </row>
    <row r="259" ht="4.5" customHeight="1">
      <c r="A259" s="176"/>
      <c r="B259" s="177"/>
      <c r="C259" s="178"/>
      <c r="D259" s="178"/>
      <c r="E259" s="179"/>
      <c r="F259" s="180"/>
      <c r="G259" s="180"/>
      <c r="H259" s="180"/>
      <c r="I259" s="180"/>
      <c r="J259" s="180"/>
      <c r="K259" s="180"/>
      <c r="L259" s="180"/>
      <c r="M259" s="180"/>
      <c r="N259" s="180"/>
      <c r="O259" s="180"/>
      <c r="P259" s="180"/>
      <c r="Q259" s="180"/>
      <c r="R259" s="180"/>
      <c r="S259" s="180"/>
      <c r="T259" s="180"/>
      <c r="U259" s="181"/>
      <c r="V259" s="181"/>
      <c r="W259" s="181"/>
      <c r="X259" s="181"/>
      <c r="Y259" s="181"/>
      <c r="Z259" s="180"/>
      <c r="AA259" s="180"/>
      <c r="AB259" s="180"/>
      <c r="AC259" s="180"/>
      <c r="AD259" s="180"/>
      <c r="AE259" s="180"/>
      <c r="AF259" s="259"/>
    </row>
    <row r="260" ht="4.5" customHeight="1">
      <c r="A260" s="176"/>
      <c r="B260" s="177"/>
      <c r="C260" s="178"/>
      <c r="D260" s="178"/>
      <c r="E260" s="179"/>
      <c r="F260" s="180"/>
      <c r="G260" s="180"/>
      <c r="H260" s="180"/>
      <c r="I260" s="180"/>
      <c r="J260" s="180"/>
      <c r="K260" s="180"/>
      <c r="L260" s="180"/>
      <c r="M260" s="180"/>
      <c r="N260" s="180"/>
      <c r="O260" s="180"/>
      <c r="P260" s="180"/>
      <c r="Q260" s="180"/>
      <c r="R260" s="180"/>
      <c r="S260" s="180"/>
      <c r="T260" s="180"/>
      <c r="U260" s="181"/>
      <c r="V260" s="181"/>
      <c r="W260" s="181"/>
      <c r="X260" s="181"/>
      <c r="Y260" s="181"/>
      <c r="Z260" s="180"/>
      <c r="AA260" s="180"/>
      <c r="AB260" s="180"/>
      <c r="AC260" s="180"/>
      <c r="AD260" s="180"/>
      <c r="AE260" s="180"/>
      <c r="AF260" s="259"/>
    </row>
    <row r="261" ht="4.5" customHeight="1">
      <c r="A261" s="176"/>
      <c r="B261" s="177"/>
      <c r="C261" s="178"/>
      <c r="D261" s="178"/>
      <c r="E261" s="179"/>
      <c r="F261" s="180"/>
      <c r="G261" s="180"/>
      <c r="H261" s="180"/>
      <c r="I261" s="180"/>
      <c r="J261" s="180"/>
      <c r="K261" s="180"/>
      <c r="L261" s="180"/>
      <c r="M261" s="180"/>
      <c r="N261" s="180"/>
      <c r="O261" s="180"/>
      <c r="P261" s="180"/>
      <c r="Q261" s="180"/>
      <c r="R261" s="180"/>
      <c r="S261" s="180"/>
      <c r="T261" s="180"/>
      <c r="U261" s="181"/>
      <c r="V261" s="181"/>
      <c r="W261" s="181"/>
      <c r="X261" s="181"/>
      <c r="Y261" s="181"/>
      <c r="Z261" s="180"/>
      <c r="AA261" s="180"/>
      <c r="AB261" s="180"/>
      <c r="AC261" s="180"/>
      <c r="AD261" s="180"/>
      <c r="AE261" s="180"/>
      <c r="AF261" s="259"/>
    </row>
    <row r="262" ht="4.5" customHeight="1">
      <c r="A262" s="176"/>
      <c r="B262" s="177"/>
      <c r="C262" s="178"/>
      <c r="D262" s="178"/>
      <c r="E262" s="179"/>
      <c r="F262" s="180"/>
      <c r="G262" s="180"/>
      <c r="H262" s="180"/>
      <c r="I262" s="180"/>
      <c r="J262" s="180"/>
      <c r="K262" s="180"/>
      <c r="L262" s="180"/>
      <c r="M262" s="180"/>
      <c r="N262" s="180"/>
      <c r="O262" s="180"/>
      <c r="P262" s="180"/>
      <c r="Q262" s="180"/>
      <c r="R262" s="180"/>
      <c r="S262" s="180"/>
      <c r="T262" s="180"/>
      <c r="U262" s="181"/>
      <c r="V262" s="181"/>
      <c r="W262" s="181"/>
      <c r="X262" s="181"/>
      <c r="Y262" s="181"/>
      <c r="Z262" s="180"/>
      <c r="AA262" s="180"/>
      <c r="AB262" s="180"/>
      <c r="AC262" s="180"/>
      <c r="AD262" s="180"/>
      <c r="AE262" s="180"/>
      <c r="AF262" s="259"/>
    </row>
    <row r="263" ht="4.5" customHeight="1">
      <c r="A263" s="176"/>
      <c r="B263" s="177"/>
      <c r="C263" s="178"/>
      <c r="D263" s="178"/>
      <c r="E263" s="179"/>
      <c r="F263" s="180"/>
      <c r="G263" s="180"/>
      <c r="H263" s="180"/>
      <c r="I263" s="180"/>
      <c r="J263" s="180"/>
      <c r="K263" s="180"/>
      <c r="L263" s="180"/>
      <c r="M263" s="180"/>
      <c r="N263" s="180"/>
      <c r="O263" s="180"/>
      <c r="P263" s="180"/>
      <c r="Q263" s="180"/>
      <c r="R263" s="180"/>
      <c r="S263" s="180"/>
      <c r="T263" s="180"/>
      <c r="U263" s="181"/>
      <c r="V263" s="181"/>
      <c r="W263" s="181"/>
      <c r="X263" s="181"/>
      <c r="Y263" s="181"/>
      <c r="Z263" s="180"/>
      <c r="AA263" s="180"/>
      <c r="AB263" s="180"/>
      <c r="AC263" s="180"/>
      <c r="AD263" s="180"/>
      <c r="AE263" s="180"/>
      <c r="AF263" s="259"/>
    </row>
    <row r="264" ht="4.5" customHeight="1">
      <c r="A264" s="176"/>
      <c r="B264" s="177"/>
      <c r="C264" s="178"/>
      <c r="D264" s="178"/>
      <c r="E264" s="179"/>
      <c r="F264" s="180"/>
      <c r="G264" s="180"/>
      <c r="H264" s="180"/>
      <c r="I264" s="180"/>
      <c r="J264" s="180"/>
      <c r="K264" s="180"/>
      <c r="L264" s="180"/>
      <c r="M264" s="180"/>
      <c r="N264" s="180"/>
      <c r="O264" s="180"/>
      <c r="P264" s="180"/>
      <c r="Q264" s="180"/>
      <c r="R264" s="180"/>
      <c r="S264" s="180"/>
      <c r="T264" s="180"/>
      <c r="U264" s="181"/>
      <c r="V264" s="181"/>
      <c r="W264" s="181"/>
      <c r="X264" s="181"/>
      <c r="Y264" s="181"/>
      <c r="Z264" s="180"/>
      <c r="AA264" s="180"/>
      <c r="AB264" s="180"/>
      <c r="AC264" s="180"/>
      <c r="AD264" s="180"/>
      <c r="AE264" s="180"/>
      <c r="AF264" s="259"/>
    </row>
    <row r="265" ht="4.5" customHeight="1">
      <c r="A265" s="176"/>
      <c r="B265" s="177"/>
      <c r="C265" s="178"/>
      <c r="D265" s="178"/>
      <c r="E265" s="179"/>
      <c r="F265" s="180"/>
      <c r="G265" s="180"/>
      <c r="H265" s="180"/>
      <c r="I265" s="180"/>
      <c r="J265" s="180"/>
      <c r="K265" s="180"/>
      <c r="L265" s="180"/>
      <c r="M265" s="180"/>
      <c r="N265" s="180"/>
      <c r="O265" s="180"/>
      <c r="P265" s="180"/>
      <c r="Q265" s="180"/>
      <c r="R265" s="180"/>
      <c r="S265" s="180"/>
      <c r="T265" s="180"/>
      <c r="U265" s="181"/>
      <c r="V265" s="181"/>
      <c r="W265" s="181"/>
      <c r="X265" s="181"/>
      <c r="Y265" s="181"/>
      <c r="Z265" s="180"/>
      <c r="AA265" s="180"/>
      <c r="AB265" s="180"/>
      <c r="AC265" s="180"/>
      <c r="AD265" s="180"/>
      <c r="AE265" s="180"/>
      <c r="AF265" s="259"/>
    </row>
    <row r="266" ht="4.5" customHeight="1">
      <c r="A266" s="176"/>
      <c r="B266" s="177"/>
      <c r="C266" s="178"/>
      <c r="D266" s="178"/>
      <c r="E266" s="179"/>
      <c r="F266" s="180"/>
      <c r="G266" s="180"/>
      <c r="H266" s="180"/>
      <c r="I266" s="180"/>
      <c r="J266" s="180"/>
      <c r="K266" s="180"/>
      <c r="L266" s="180"/>
      <c r="M266" s="180"/>
      <c r="N266" s="180"/>
      <c r="O266" s="180"/>
      <c r="P266" s="180"/>
      <c r="Q266" s="180"/>
      <c r="R266" s="180"/>
      <c r="S266" s="180"/>
      <c r="T266" s="180"/>
      <c r="U266" s="181"/>
      <c r="V266" s="181"/>
      <c r="W266" s="181"/>
      <c r="X266" s="181"/>
      <c r="Y266" s="181"/>
      <c r="Z266" s="180"/>
      <c r="AA266" s="180"/>
      <c r="AB266" s="180"/>
      <c r="AC266" s="180"/>
      <c r="AD266" s="180"/>
      <c r="AE266" s="180"/>
      <c r="AF266" s="259"/>
    </row>
    <row r="267" ht="4.5" customHeight="1">
      <c r="A267" s="176"/>
      <c r="B267" s="177"/>
      <c r="C267" s="178"/>
      <c r="D267" s="178"/>
      <c r="E267" s="179"/>
      <c r="F267" s="180"/>
      <c r="G267" s="180"/>
      <c r="H267" s="180"/>
      <c r="I267" s="180"/>
      <c r="J267" s="180"/>
      <c r="K267" s="180"/>
      <c r="L267" s="180"/>
      <c r="M267" s="180"/>
      <c r="N267" s="180"/>
      <c r="O267" s="180"/>
      <c r="P267" s="180"/>
      <c r="Q267" s="180"/>
      <c r="R267" s="180"/>
      <c r="S267" s="180"/>
      <c r="T267" s="180"/>
      <c r="U267" s="181"/>
      <c r="V267" s="181"/>
      <c r="W267" s="181"/>
      <c r="X267" s="181"/>
      <c r="Y267" s="181"/>
      <c r="Z267" s="180"/>
      <c r="AA267" s="180"/>
      <c r="AB267" s="180"/>
      <c r="AC267" s="180"/>
      <c r="AD267" s="180"/>
      <c r="AE267" s="180"/>
      <c r="AF267" s="259"/>
    </row>
    <row r="268" ht="4.5" customHeight="1">
      <c r="A268" s="176"/>
      <c r="B268" s="177"/>
      <c r="C268" s="178"/>
      <c r="D268" s="178"/>
      <c r="E268" s="179"/>
      <c r="F268" s="180"/>
      <c r="G268" s="180"/>
      <c r="H268" s="180"/>
      <c r="I268" s="180"/>
      <c r="J268" s="180"/>
      <c r="K268" s="180"/>
      <c r="L268" s="180"/>
      <c r="M268" s="180"/>
      <c r="N268" s="180"/>
      <c r="O268" s="180"/>
      <c r="P268" s="180"/>
      <c r="Q268" s="180"/>
      <c r="R268" s="180"/>
      <c r="S268" s="180"/>
      <c r="T268" s="180"/>
      <c r="U268" s="181"/>
      <c r="V268" s="181"/>
      <c r="W268" s="181"/>
      <c r="X268" s="181"/>
      <c r="Y268" s="181"/>
      <c r="Z268" s="180"/>
      <c r="AA268" s="180"/>
      <c r="AB268" s="180"/>
      <c r="AC268" s="180"/>
      <c r="AD268" s="180"/>
      <c r="AE268" s="180"/>
      <c r="AF268" s="259"/>
    </row>
    <row r="269" ht="4.5" customHeight="1">
      <c r="A269" s="176"/>
      <c r="B269" s="177"/>
      <c r="C269" s="178"/>
      <c r="D269" s="178"/>
      <c r="E269" s="179"/>
      <c r="F269" s="180"/>
      <c r="G269" s="180"/>
      <c r="H269" s="180"/>
      <c r="I269" s="180"/>
      <c r="J269" s="180"/>
      <c r="K269" s="180"/>
      <c r="L269" s="180"/>
      <c r="M269" s="180"/>
      <c r="N269" s="180"/>
      <c r="O269" s="180"/>
      <c r="P269" s="180"/>
      <c r="Q269" s="180"/>
      <c r="R269" s="180"/>
      <c r="S269" s="180"/>
      <c r="T269" s="180"/>
      <c r="U269" s="181"/>
      <c r="V269" s="181"/>
      <c r="W269" s="181"/>
      <c r="X269" s="181"/>
      <c r="Y269" s="181"/>
      <c r="Z269" s="180"/>
      <c r="AA269" s="180"/>
      <c r="AB269" s="180"/>
      <c r="AC269" s="180"/>
      <c r="AD269" s="180"/>
      <c r="AE269" s="180"/>
      <c r="AF269" s="259"/>
    </row>
    <row r="270" ht="4.5" customHeight="1">
      <c r="A270" s="176"/>
      <c r="B270" s="177"/>
      <c r="C270" s="178"/>
      <c r="D270" s="178"/>
      <c r="E270" s="179"/>
      <c r="F270" s="180"/>
      <c r="G270" s="180"/>
      <c r="H270" s="180"/>
      <c r="I270" s="180"/>
      <c r="J270" s="180"/>
      <c r="K270" s="180"/>
      <c r="L270" s="180"/>
      <c r="M270" s="180"/>
      <c r="N270" s="180"/>
      <c r="O270" s="180"/>
      <c r="P270" s="180"/>
      <c r="Q270" s="180"/>
      <c r="R270" s="180"/>
      <c r="S270" s="180"/>
      <c r="T270" s="180"/>
      <c r="U270" s="181"/>
      <c r="V270" s="181"/>
      <c r="W270" s="181"/>
      <c r="X270" s="181"/>
      <c r="Y270" s="181"/>
      <c r="Z270" s="180"/>
      <c r="AA270" s="180"/>
      <c r="AB270" s="180"/>
      <c r="AC270" s="180"/>
      <c r="AD270" s="180"/>
      <c r="AE270" s="180"/>
      <c r="AF270" s="259"/>
    </row>
    <row r="271" ht="4.5" customHeight="1">
      <c r="A271" s="176"/>
      <c r="B271" s="177"/>
      <c r="C271" s="178"/>
      <c r="D271" s="178"/>
      <c r="E271" s="179"/>
      <c r="F271" s="180"/>
      <c r="G271" s="180"/>
      <c r="H271" s="180"/>
      <c r="I271" s="180"/>
      <c r="J271" s="180"/>
      <c r="K271" s="180"/>
      <c r="L271" s="180"/>
      <c r="M271" s="180"/>
      <c r="N271" s="180"/>
      <c r="O271" s="180"/>
      <c r="P271" s="180"/>
      <c r="Q271" s="180"/>
      <c r="R271" s="180"/>
      <c r="S271" s="180"/>
      <c r="T271" s="180"/>
      <c r="U271" s="181"/>
      <c r="V271" s="181"/>
      <c r="W271" s="181"/>
      <c r="X271" s="181"/>
      <c r="Y271" s="181"/>
      <c r="Z271" s="180"/>
      <c r="AA271" s="180"/>
      <c r="AB271" s="180"/>
      <c r="AC271" s="180"/>
      <c r="AD271" s="180"/>
      <c r="AE271" s="180"/>
      <c r="AF271" s="259"/>
    </row>
    <row r="272" ht="4.5" customHeight="1">
      <c r="A272" s="176"/>
      <c r="B272" s="177"/>
      <c r="C272" s="178"/>
      <c r="D272" s="178"/>
      <c r="E272" s="179"/>
      <c r="F272" s="180"/>
      <c r="G272" s="180"/>
      <c r="H272" s="180"/>
      <c r="I272" s="180"/>
      <c r="J272" s="180"/>
      <c r="K272" s="180"/>
      <c r="L272" s="180"/>
      <c r="M272" s="180"/>
      <c r="N272" s="180"/>
      <c r="O272" s="180"/>
      <c r="P272" s="180"/>
      <c r="Q272" s="180"/>
      <c r="R272" s="180"/>
      <c r="S272" s="180"/>
      <c r="T272" s="180"/>
      <c r="U272" s="181"/>
      <c r="V272" s="181"/>
      <c r="W272" s="181"/>
      <c r="X272" s="181"/>
      <c r="Y272" s="181"/>
      <c r="Z272" s="180"/>
      <c r="AA272" s="180"/>
      <c r="AB272" s="180"/>
      <c r="AC272" s="180"/>
      <c r="AD272" s="180"/>
      <c r="AE272" s="180"/>
      <c r="AF272" s="259"/>
    </row>
    <row r="273" ht="4.5" customHeight="1">
      <c r="A273" s="176"/>
      <c r="B273" s="177"/>
      <c r="C273" s="178"/>
      <c r="D273" s="178"/>
      <c r="E273" s="179"/>
      <c r="F273" s="180"/>
      <c r="G273" s="180"/>
      <c r="H273" s="180"/>
      <c r="I273" s="180"/>
      <c r="J273" s="180"/>
      <c r="K273" s="180"/>
      <c r="L273" s="180"/>
      <c r="M273" s="180"/>
      <c r="N273" s="180"/>
      <c r="O273" s="180"/>
      <c r="P273" s="180"/>
      <c r="Q273" s="180"/>
      <c r="R273" s="180"/>
      <c r="S273" s="180"/>
      <c r="T273" s="180"/>
      <c r="U273" s="181"/>
      <c r="V273" s="181"/>
      <c r="W273" s="181"/>
      <c r="X273" s="181"/>
      <c r="Y273" s="181"/>
      <c r="Z273" s="180"/>
      <c r="AA273" s="180"/>
      <c r="AB273" s="180"/>
      <c r="AC273" s="180"/>
      <c r="AD273" s="180"/>
      <c r="AE273" s="180"/>
      <c r="AF273" s="259"/>
    </row>
    <row r="274" ht="4.5" customHeight="1">
      <c r="A274" s="176"/>
      <c r="B274" s="177"/>
      <c r="C274" s="178"/>
      <c r="D274" s="178"/>
      <c r="E274" s="179"/>
      <c r="F274" s="180"/>
      <c r="G274" s="180"/>
      <c r="H274" s="180"/>
      <c r="I274" s="180"/>
      <c r="J274" s="180"/>
      <c r="K274" s="180"/>
      <c r="L274" s="180"/>
      <c r="M274" s="180"/>
      <c r="N274" s="180"/>
      <c r="O274" s="180"/>
      <c r="P274" s="180"/>
      <c r="Q274" s="180"/>
      <c r="R274" s="180"/>
      <c r="S274" s="180"/>
      <c r="T274" s="180"/>
      <c r="U274" s="181"/>
      <c r="V274" s="181"/>
      <c r="W274" s="181"/>
      <c r="X274" s="181"/>
      <c r="Y274" s="181"/>
      <c r="Z274" s="180"/>
      <c r="AA274" s="180"/>
      <c r="AB274" s="180"/>
      <c r="AC274" s="180"/>
      <c r="AD274" s="180"/>
      <c r="AE274" s="180"/>
      <c r="AF274" s="259"/>
    </row>
    <row r="275" ht="4.5" customHeight="1">
      <c r="A275" s="176"/>
      <c r="B275" s="177"/>
      <c r="C275" s="178"/>
      <c r="D275" s="178"/>
      <c r="E275" s="179"/>
      <c r="F275" s="180"/>
      <c r="G275" s="180"/>
      <c r="H275" s="180"/>
      <c r="I275" s="180"/>
      <c r="J275" s="180"/>
      <c r="K275" s="180"/>
      <c r="L275" s="180"/>
      <c r="M275" s="180"/>
      <c r="N275" s="180"/>
      <c r="O275" s="180"/>
      <c r="P275" s="180"/>
      <c r="Q275" s="180"/>
      <c r="R275" s="180"/>
      <c r="S275" s="180"/>
      <c r="T275" s="180"/>
      <c r="U275" s="181"/>
      <c r="V275" s="181"/>
      <c r="W275" s="181"/>
      <c r="X275" s="181"/>
      <c r="Y275" s="181"/>
      <c r="Z275" s="180"/>
      <c r="AA275" s="180"/>
      <c r="AB275" s="180"/>
      <c r="AC275" s="180"/>
      <c r="AD275" s="180"/>
      <c r="AE275" s="180"/>
      <c r="AF275" s="259"/>
    </row>
    <row r="276" ht="4.5" customHeight="1">
      <c r="A276" s="176"/>
      <c r="B276" s="177"/>
      <c r="C276" s="178"/>
      <c r="D276" s="178"/>
      <c r="E276" s="179"/>
      <c r="F276" s="180"/>
      <c r="G276" s="180"/>
      <c r="H276" s="180"/>
      <c r="I276" s="180"/>
      <c r="J276" s="180"/>
      <c r="K276" s="180"/>
      <c r="L276" s="180"/>
      <c r="M276" s="180"/>
      <c r="N276" s="180"/>
      <c r="O276" s="180"/>
      <c r="P276" s="180"/>
      <c r="Q276" s="180"/>
      <c r="R276" s="180"/>
      <c r="S276" s="180"/>
      <c r="T276" s="180"/>
      <c r="U276" s="181"/>
      <c r="V276" s="181"/>
      <c r="W276" s="181"/>
      <c r="X276" s="181"/>
      <c r="Y276" s="181"/>
      <c r="Z276" s="180"/>
      <c r="AA276" s="180"/>
      <c r="AB276" s="180"/>
      <c r="AC276" s="180"/>
      <c r="AD276" s="180"/>
      <c r="AE276" s="180"/>
      <c r="AF276" s="259"/>
    </row>
    <row r="277" ht="4.5" customHeight="1">
      <c r="A277" s="176"/>
      <c r="B277" s="177"/>
      <c r="C277" s="178"/>
      <c r="D277" s="178"/>
      <c r="E277" s="179"/>
      <c r="F277" s="180"/>
      <c r="G277" s="180"/>
      <c r="H277" s="180"/>
      <c r="I277" s="180"/>
      <c r="J277" s="180"/>
      <c r="K277" s="180"/>
      <c r="L277" s="180"/>
      <c r="M277" s="180"/>
      <c r="N277" s="180"/>
      <c r="O277" s="180"/>
      <c r="P277" s="180"/>
      <c r="Q277" s="180"/>
      <c r="R277" s="180"/>
      <c r="S277" s="180"/>
      <c r="T277" s="180"/>
      <c r="U277" s="181"/>
      <c r="V277" s="181"/>
      <c r="W277" s="181"/>
      <c r="X277" s="181"/>
      <c r="Y277" s="181"/>
      <c r="Z277" s="180"/>
      <c r="AA277" s="180"/>
      <c r="AB277" s="180"/>
      <c r="AC277" s="180"/>
      <c r="AD277" s="180"/>
      <c r="AE277" s="180"/>
      <c r="AF277" s="259"/>
    </row>
    <row r="278" ht="4.5" customHeight="1">
      <c r="A278" s="176"/>
      <c r="B278" s="177"/>
      <c r="C278" s="178"/>
      <c r="D278" s="178"/>
      <c r="E278" s="179"/>
      <c r="F278" s="180"/>
      <c r="G278" s="180"/>
      <c r="H278" s="180"/>
      <c r="I278" s="180"/>
      <c r="J278" s="180"/>
      <c r="K278" s="180"/>
      <c r="L278" s="180"/>
      <c r="M278" s="180"/>
      <c r="N278" s="180"/>
      <c r="O278" s="180"/>
      <c r="P278" s="180"/>
      <c r="Q278" s="180"/>
      <c r="R278" s="180"/>
      <c r="S278" s="180"/>
      <c r="T278" s="180"/>
      <c r="U278" s="181"/>
      <c r="V278" s="181"/>
      <c r="W278" s="181"/>
      <c r="X278" s="181"/>
      <c r="Y278" s="181"/>
      <c r="Z278" s="180"/>
      <c r="AA278" s="180"/>
      <c r="AB278" s="180"/>
      <c r="AC278" s="180"/>
      <c r="AD278" s="180"/>
      <c r="AE278" s="180"/>
      <c r="AF278" s="259"/>
    </row>
    <row r="279" ht="4.5" customHeight="1">
      <c r="A279" s="176"/>
      <c r="B279" s="177"/>
      <c r="C279" s="178"/>
      <c r="D279" s="178"/>
      <c r="E279" s="179"/>
      <c r="F279" s="180"/>
      <c r="G279" s="180"/>
      <c r="H279" s="180"/>
      <c r="I279" s="180"/>
      <c r="J279" s="180"/>
      <c r="K279" s="180"/>
      <c r="L279" s="180"/>
      <c r="M279" s="180"/>
      <c r="N279" s="180"/>
      <c r="O279" s="180"/>
      <c r="P279" s="180"/>
      <c r="Q279" s="180"/>
      <c r="R279" s="180"/>
      <c r="S279" s="180"/>
      <c r="T279" s="180"/>
      <c r="U279" s="181"/>
      <c r="V279" s="181"/>
      <c r="W279" s="181"/>
      <c r="X279" s="181"/>
      <c r="Y279" s="181"/>
      <c r="Z279" s="180"/>
      <c r="AA279" s="180"/>
      <c r="AB279" s="180"/>
      <c r="AC279" s="180"/>
      <c r="AD279" s="180"/>
      <c r="AE279" s="180"/>
      <c r="AF279" s="259"/>
    </row>
    <row r="280" ht="4.5" customHeight="1">
      <c r="A280" s="176"/>
      <c r="B280" s="177"/>
      <c r="C280" s="178"/>
      <c r="D280" s="178"/>
      <c r="E280" s="179"/>
      <c r="F280" s="180"/>
      <c r="G280" s="180"/>
      <c r="H280" s="180"/>
      <c r="I280" s="180"/>
      <c r="J280" s="180"/>
      <c r="K280" s="180"/>
      <c r="L280" s="180"/>
      <c r="M280" s="180"/>
      <c r="N280" s="180"/>
      <c r="O280" s="180"/>
      <c r="P280" s="180"/>
      <c r="Q280" s="180"/>
      <c r="R280" s="180"/>
      <c r="S280" s="180"/>
      <c r="T280" s="180"/>
      <c r="U280" s="181"/>
      <c r="V280" s="181"/>
      <c r="W280" s="181"/>
      <c r="X280" s="181"/>
      <c r="Y280" s="181"/>
      <c r="Z280" s="180"/>
      <c r="AA280" s="180"/>
      <c r="AB280" s="180"/>
      <c r="AC280" s="180"/>
      <c r="AD280" s="180"/>
      <c r="AE280" s="180"/>
      <c r="AF280" s="259"/>
    </row>
    <row r="281" ht="4.5" customHeight="1">
      <c r="A281" s="176"/>
      <c r="B281" s="177"/>
      <c r="C281" s="178"/>
      <c r="D281" s="178"/>
      <c r="E281" s="179"/>
      <c r="F281" s="180"/>
      <c r="G281" s="180"/>
      <c r="H281" s="180"/>
      <c r="I281" s="180"/>
      <c r="J281" s="180"/>
      <c r="K281" s="180"/>
      <c r="L281" s="180"/>
      <c r="M281" s="180"/>
      <c r="N281" s="180"/>
      <c r="O281" s="180"/>
      <c r="P281" s="180"/>
      <c r="Q281" s="180"/>
      <c r="R281" s="180"/>
      <c r="S281" s="180"/>
      <c r="T281" s="180"/>
      <c r="U281" s="181"/>
      <c r="V281" s="181"/>
      <c r="W281" s="181"/>
      <c r="X281" s="181"/>
      <c r="Y281" s="181"/>
      <c r="Z281" s="180"/>
      <c r="AA281" s="180"/>
      <c r="AB281" s="180"/>
      <c r="AC281" s="180"/>
      <c r="AD281" s="180"/>
      <c r="AE281" s="180"/>
      <c r="AF281" s="259"/>
    </row>
    <row r="282" ht="4.5" customHeight="1">
      <c r="A282" s="176"/>
      <c r="B282" s="177"/>
      <c r="C282" s="178"/>
      <c r="D282" s="178"/>
      <c r="E282" s="179"/>
      <c r="F282" s="180"/>
      <c r="G282" s="180"/>
      <c r="H282" s="180"/>
      <c r="I282" s="180"/>
      <c r="J282" s="180"/>
      <c r="K282" s="180"/>
      <c r="L282" s="180"/>
      <c r="M282" s="180"/>
      <c r="N282" s="180"/>
      <c r="O282" s="180"/>
      <c r="P282" s="180"/>
      <c r="Q282" s="180"/>
      <c r="R282" s="180"/>
      <c r="S282" s="180"/>
      <c r="T282" s="180"/>
      <c r="U282" s="181"/>
      <c r="V282" s="181"/>
      <c r="W282" s="181"/>
      <c r="X282" s="181"/>
      <c r="Y282" s="181"/>
      <c r="Z282" s="180"/>
      <c r="AA282" s="180"/>
      <c r="AB282" s="180"/>
      <c r="AC282" s="180"/>
      <c r="AD282" s="180"/>
      <c r="AE282" s="180"/>
      <c r="AF282" s="259"/>
    </row>
    <row r="283" ht="4.5" customHeight="1">
      <c r="A283" s="176"/>
      <c r="B283" s="177"/>
      <c r="C283" s="178"/>
      <c r="D283" s="178"/>
      <c r="E283" s="179"/>
      <c r="F283" s="180"/>
      <c r="G283" s="180"/>
      <c r="H283" s="180"/>
      <c r="I283" s="180"/>
      <c r="J283" s="180"/>
      <c r="K283" s="180"/>
      <c r="L283" s="180"/>
      <c r="M283" s="180"/>
      <c r="N283" s="180"/>
      <c r="O283" s="180"/>
      <c r="P283" s="180"/>
      <c r="Q283" s="180"/>
      <c r="R283" s="180"/>
      <c r="S283" s="180"/>
      <c r="T283" s="180"/>
      <c r="U283" s="181"/>
      <c r="V283" s="181"/>
      <c r="W283" s="181"/>
      <c r="X283" s="181"/>
      <c r="Y283" s="181"/>
      <c r="Z283" s="180"/>
      <c r="AA283" s="180"/>
      <c r="AB283" s="180"/>
      <c r="AC283" s="180"/>
      <c r="AD283" s="180"/>
      <c r="AE283" s="180"/>
      <c r="AF283" s="259"/>
    </row>
    <row r="284" ht="4.5" customHeight="1">
      <c r="A284" s="176"/>
      <c r="B284" s="177"/>
      <c r="C284" s="178"/>
      <c r="D284" s="178"/>
      <c r="E284" s="179"/>
      <c r="F284" s="180"/>
      <c r="G284" s="180"/>
      <c r="H284" s="180"/>
      <c r="I284" s="180"/>
      <c r="J284" s="180"/>
      <c r="K284" s="180"/>
      <c r="L284" s="180"/>
      <c r="M284" s="180"/>
      <c r="N284" s="180"/>
      <c r="O284" s="180"/>
      <c r="P284" s="180"/>
      <c r="Q284" s="180"/>
      <c r="R284" s="180"/>
      <c r="S284" s="180"/>
      <c r="T284" s="180"/>
      <c r="U284" s="181"/>
      <c r="V284" s="181"/>
      <c r="W284" s="181"/>
      <c r="X284" s="181"/>
      <c r="Y284" s="181"/>
      <c r="Z284" s="180"/>
      <c r="AA284" s="180"/>
      <c r="AB284" s="180"/>
      <c r="AC284" s="180"/>
      <c r="AD284" s="180"/>
      <c r="AE284" s="180"/>
      <c r="AF284" s="259"/>
    </row>
    <row r="285" ht="4.5" customHeight="1">
      <c r="A285" s="176"/>
      <c r="B285" s="177"/>
      <c r="C285" s="178"/>
      <c r="D285" s="178"/>
      <c r="E285" s="179"/>
      <c r="F285" s="180"/>
      <c r="G285" s="180"/>
      <c r="H285" s="180"/>
      <c r="I285" s="180"/>
      <c r="J285" s="180"/>
      <c r="K285" s="180"/>
      <c r="L285" s="180"/>
      <c r="M285" s="180"/>
      <c r="N285" s="180"/>
      <c r="O285" s="180"/>
      <c r="P285" s="180"/>
      <c r="Q285" s="180"/>
      <c r="R285" s="180"/>
      <c r="S285" s="180"/>
      <c r="T285" s="180"/>
      <c r="U285" s="181"/>
      <c r="V285" s="181"/>
      <c r="W285" s="181"/>
      <c r="X285" s="181"/>
      <c r="Y285" s="181"/>
      <c r="Z285" s="180"/>
      <c r="AA285" s="180"/>
      <c r="AB285" s="180"/>
      <c r="AC285" s="180"/>
      <c r="AD285" s="180"/>
      <c r="AE285" s="180"/>
      <c r="AF285" s="259"/>
    </row>
    <row r="286" ht="4.5" customHeight="1">
      <c r="A286" s="176"/>
      <c r="B286" s="177"/>
      <c r="C286" s="178"/>
      <c r="D286" s="178"/>
      <c r="E286" s="179"/>
      <c r="F286" s="180"/>
      <c r="G286" s="180"/>
      <c r="H286" s="180"/>
      <c r="I286" s="180"/>
      <c r="J286" s="180"/>
      <c r="K286" s="180"/>
      <c r="L286" s="180"/>
      <c r="M286" s="180"/>
      <c r="N286" s="180"/>
      <c r="O286" s="180"/>
      <c r="P286" s="180"/>
      <c r="Q286" s="180"/>
      <c r="R286" s="180"/>
      <c r="S286" s="180"/>
      <c r="T286" s="180"/>
      <c r="U286" s="181"/>
      <c r="V286" s="181"/>
      <c r="W286" s="181"/>
      <c r="X286" s="181"/>
      <c r="Y286" s="181"/>
      <c r="Z286" s="180"/>
      <c r="AA286" s="180"/>
      <c r="AB286" s="180"/>
      <c r="AC286" s="180"/>
      <c r="AD286" s="180"/>
      <c r="AE286" s="180"/>
      <c r="AF286" s="259"/>
    </row>
    <row r="287" ht="4.5" customHeight="1">
      <c r="A287" s="176"/>
      <c r="B287" s="177"/>
      <c r="C287" s="178"/>
      <c r="D287" s="178"/>
      <c r="E287" s="179"/>
      <c r="F287" s="180"/>
      <c r="G287" s="180"/>
      <c r="H287" s="180"/>
      <c r="I287" s="180"/>
      <c r="J287" s="180"/>
      <c r="K287" s="180"/>
      <c r="L287" s="180"/>
      <c r="M287" s="180"/>
      <c r="N287" s="180"/>
      <c r="O287" s="180"/>
      <c r="P287" s="180"/>
      <c r="Q287" s="180"/>
      <c r="R287" s="180"/>
      <c r="S287" s="180"/>
      <c r="T287" s="180"/>
      <c r="U287" s="181"/>
      <c r="V287" s="181"/>
      <c r="W287" s="181"/>
      <c r="X287" s="181"/>
      <c r="Y287" s="181"/>
      <c r="Z287" s="180"/>
      <c r="AA287" s="180"/>
      <c r="AB287" s="180"/>
      <c r="AC287" s="180"/>
      <c r="AD287" s="180"/>
      <c r="AE287" s="180"/>
      <c r="AF287" s="259"/>
    </row>
    <row r="288" ht="4.5" customHeight="1">
      <c r="A288" s="176"/>
      <c r="B288" s="177"/>
      <c r="C288" s="178"/>
      <c r="D288" s="178"/>
      <c r="E288" s="179"/>
      <c r="F288" s="180"/>
      <c r="G288" s="180"/>
      <c r="H288" s="180"/>
      <c r="I288" s="180"/>
      <c r="J288" s="180"/>
      <c r="K288" s="180"/>
      <c r="L288" s="180"/>
      <c r="M288" s="180"/>
      <c r="N288" s="180"/>
      <c r="O288" s="180"/>
      <c r="P288" s="180"/>
      <c r="Q288" s="180"/>
      <c r="R288" s="180"/>
      <c r="S288" s="180"/>
      <c r="T288" s="180"/>
      <c r="U288" s="181"/>
      <c r="V288" s="181"/>
      <c r="W288" s="181"/>
      <c r="X288" s="181"/>
      <c r="Y288" s="181"/>
      <c r="Z288" s="180"/>
      <c r="AA288" s="180"/>
      <c r="AB288" s="180"/>
      <c r="AC288" s="180"/>
      <c r="AD288" s="180"/>
      <c r="AE288" s="180"/>
      <c r="AF288" s="259"/>
    </row>
    <row r="289" ht="4.5" customHeight="1">
      <c r="A289" s="176"/>
      <c r="B289" s="177"/>
      <c r="C289" s="178"/>
      <c r="D289" s="178"/>
      <c r="E289" s="179"/>
      <c r="F289" s="180"/>
      <c r="G289" s="180"/>
      <c r="H289" s="180"/>
      <c r="I289" s="180"/>
      <c r="J289" s="180"/>
      <c r="K289" s="180"/>
      <c r="L289" s="180"/>
      <c r="M289" s="180"/>
      <c r="N289" s="180"/>
      <c r="O289" s="180"/>
      <c r="P289" s="180"/>
      <c r="Q289" s="180"/>
      <c r="R289" s="180"/>
      <c r="S289" s="180"/>
      <c r="T289" s="180"/>
      <c r="U289" s="181"/>
      <c r="V289" s="181"/>
      <c r="W289" s="181"/>
      <c r="X289" s="181"/>
      <c r="Y289" s="181"/>
      <c r="Z289" s="180"/>
      <c r="AA289" s="180"/>
      <c r="AB289" s="180"/>
      <c r="AC289" s="180"/>
      <c r="AD289" s="180"/>
      <c r="AE289" s="180"/>
      <c r="AF289" s="259"/>
    </row>
    <row r="290" ht="4.5" customHeight="1">
      <c r="A290" s="176"/>
      <c r="B290" s="177"/>
      <c r="C290" s="178"/>
      <c r="D290" s="178"/>
      <c r="E290" s="179"/>
      <c r="F290" s="180"/>
      <c r="G290" s="180"/>
      <c r="H290" s="180"/>
      <c r="I290" s="180"/>
      <c r="J290" s="180"/>
      <c r="K290" s="180"/>
      <c r="L290" s="180"/>
      <c r="M290" s="180"/>
      <c r="N290" s="180"/>
      <c r="O290" s="180"/>
      <c r="P290" s="180"/>
      <c r="Q290" s="180"/>
      <c r="R290" s="180"/>
      <c r="S290" s="180"/>
      <c r="T290" s="180"/>
      <c r="U290" s="181"/>
      <c r="V290" s="181"/>
      <c r="W290" s="181"/>
      <c r="X290" s="181"/>
      <c r="Y290" s="181"/>
      <c r="Z290" s="180"/>
      <c r="AA290" s="180"/>
      <c r="AB290" s="180"/>
      <c r="AC290" s="180"/>
      <c r="AD290" s="180"/>
      <c r="AE290" s="180"/>
      <c r="AF290" s="259"/>
    </row>
    <row r="291" ht="4.5" customHeight="1">
      <c r="A291" s="176"/>
      <c r="B291" s="177"/>
      <c r="C291" s="178"/>
      <c r="D291" s="178"/>
      <c r="E291" s="179"/>
      <c r="F291" s="180"/>
      <c r="G291" s="180"/>
      <c r="H291" s="180"/>
      <c r="I291" s="180"/>
      <c r="J291" s="180"/>
      <c r="K291" s="180"/>
      <c r="L291" s="180"/>
      <c r="M291" s="180"/>
      <c r="N291" s="180"/>
      <c r="O291" s="180"/>
      <c r="P291" s="180"/>
      <c r="Q291" s="180"/>
      <c r="R291" s="180"/>
      <c r="S291" s="180"/>
      <c r="T291" s="180"/>
      <c r="U291" s="181"/>
      <c r="V291" s="181"/>
      <c r="W291" s="181"/>
      <c r="X291" s="181"/>
      <c r="Y291" s="181"/>
      <c r="Z291" s="180"/>
      <c r="AA291" s="180"/>
      <c r="AB291" s="180"/>
      <c r="AC291" s="180"/>
      <c r="AD291" s="180"/>
      <c r="AE291" s="180"/>
      <c r="AF291" s="259"/>
    </row>
    <row r="292" ht="4.5" customHeight="1">
      <c r="A292" s="176"/>
      <c r="B292" s="177"/>
      <c r="C292" s="178"/>
      <c r="D292" s="178"/>
      <c r="E292" s="179"/>
      <c r="F292" s="180"/>
      <c r="G292" s="180"/>
      <c r="H292" s="180"/>
      <c r="I292" s="180"/>
      <c r="J292" s="180"/>
      <c r="K292" s="180"/>
      <c r="L292" s="180"/>
      <c r="M292" s="180"/>
      <c r="N292" s="180"/>
      <c r="O292" s="180"/>
      <c r="P292" s="180"/>
      <c r="Q292" s="180"/>
      <c r="R292" s="180"/>
      <c r="S292" s="180"/>
      <c r="T292" s="180"/>
      <c r="U292" s="181"/>
      <c r="V292" s="181"/>
      <c r="W292" s="181"/>
      <c r="X292" s="181"/>
      <c r="Y292" s="181"/>
      <c r="Z292" s="180"/>
      <c r="AA292" s="180"/>
      <c r="AB292" s="180"/>
      <c r="AC292" s="180"/>
      <c r="AD292" s="180"/>
      <c r="AE292" s="180"/>
      <c r="AF292" s="259"/>
    </row>
    <row r="293" ht="4.5" customHeight="1">
      <c r="A293" s="176"/>
      <c r="B293" s="177"/>
      <c r="C293" s="178"/>
      <c r="D293" s="178"/>
      <c r="E293" s="179"/>
      <c r="F293" s="180"/>
      <c r="G293" s="180"/>
      <c r="H293" s="180"/>
      <c r="I293" s="180"/>
      <c r="J293" s="180"/>
      <c r="K293" s="180"/>
      <c r="L293" s="180"/>
      <c r="M293" s="180"/>
      <c r="N293" s="180"/>
      <c r="O293" s="180"/>
      <c r="P293" s="180"/>
      <c r="Q293" s="180"/>
      <c r="R293" s="180"/>
      <c r="S293" s="180"/>
      <c r="T293" s="180"/>
      <c r="U293" s="181"/>
      <c r="V293" s="181"/>
      <c r="W293" s="181"/>
      <c r="X293" s="181"/>
      <c r="Y293" s="181"/>
      <c r="Z293" s="180"/>
      <c r="AA293" s="180"/>
      <c r="AB293" s="180"/>
      <c r="AC293" s="180"/>
      <c r="AD293" s="180"/>
      <c r="AE293" s="180"/>
      <c r="AF293" s="259"/>
    </row>
    <row r="294" ht="4.5" customHeight="1">
      <c r="A294" s="176"/>
      <c r="B294" s="177"/>
      <c r="C294" s="178"/>
      <c r="D294" s="178"/>
      <c r="E294" s="179"/>
      <c r="F294" s="180"/>
      <c r="G294" s="180"/>
      <c r="H294" s="180"/>
      <c r="I294" s="180"/>
      <c r="J294" s="180"/>
      <c r="K294" s="180"/>
      <c r="L294" s="180"/>
      <c r="M294" s="180"/>
      <c r="N294" s="180"/>
      <c r="O294" s="180"/>
      <c r="P294" s="180"/>
      <c r="Q294" s="180"/>
      <c r="R294" s="180"/>
      <c r="S294" s="180"/>
      <c r="T294" s="180"/>
      <c r="U294" s="181"/>
      <c r="V294" s="181"/>
      <c r="W294" s="181"/>
      <c r="X294" s="181"/>
      <c r="Y294" s="181"/>
      <c r="Z294" s="180"/>
      <c r="AA294" s="180"/>
      <c r="AB294" s="180"/>
      <c r="AC294" s="180"/>
      <c r="AD294" s="180"/>
      <c r="AE294" s="180"/>
      <c r="AF294" s="259"/>
    </row>
    <row r="295" ht="4.5" customHeight="1">
      <c r="A295" s="176"/>
      <c r="B295" s="177"/>
      <c r="C295" s="178"/>
      <c r="D295" s="178"/>
      <c r="E295" s="179"/>
      <c r="F295" s="180"/>
      <c r="G295" s="180"/>
      <c r="H295" s="180"/>
      <c r="I295" s="180"/>
      <c r="J295" s="180"/>
      <c r="K295" s="180"/>
      <c r="L295" s="180"/>
      <c r="M295" s="180"/>
      <c r="N295" s="180"/>
      <c r="O295" s="180"/>
      <c r="P295" s="180"/>
      <c r="Q295" s="180"/>
      <c r="R295" s="180"/>
      <c r="S295" s="180"/>
      <c r="T295" s="180"/>
      <c r="U295" s="181"/>
      <c r="V295" s="181"/>
      <c r="W295" s="181"/>
      <c r="X295" s="181"/>
      <c r="Y295" s="181"/>
      <c r="Z295" s="180"/>
      <c r="AA295" s="180"/>
      <c r="AB295" s="180"/>
      <c r="AC295" s="180"/>
      <c r="AD295" s="180"/>
      <c r="AE295" s="180"/>
      <c r="AF295" s="259"/>
    </row>
    <row r="296" ht="4.5" customHeight="1">
      <c r="A296" s="176"/>
      <c r="B296" s="177"/>
      <c r="C296" s="178"/>
      <c r="D296" s="178"/>
      <c r="E296" s="179"/>
      <c r="F296" s="180"/>
      <c r="G296" s="180"/>
      <c r="H296" s="180"/>
      <c r="I296" s="180"/>
      <c r="J296" s="180"/>
      <c r="K296" s="180"/>
      <c r="L296" s="180"/>
      <c r="M296" s="180"/>
      <c r="N296" s="180"/>
      <c r="O296" s="180"/>
      <c r="P296" s="180"/>
      <c r="Q296" s="180"/>
      <c r="R296" s="180"/>
      <c r="S296" s="180"/>
      <c r="T296" s="180"/>
      <c r="U296" s="181"/>
      <c r="V296" s="181"/>
      <c r="W296" s="181"/>
      <c r="X296" s="181"/>
      <c r="Y296" s="181"/>
      <c r="Z296" s="180"/>
      <c r="AA296" s="180"/>
      <c r="AB296" s="180"/>
      <c r="AC296" s="180"/>
      <c r="AD296" s="180"/>
      <c r="AE296" s="180"/>
      <c r="AF296" s="259"/>
    </row>
    <row r="297" ht="4.5" customHeight="1">
      <c r="A297" s="176"/>
      <c r="B297" s="177"/>
      <c r="C297" s="178"/>
      <c r="D297" s="178"/>
      <c r="E297" s="179"/>
      <c r="F297" s="180"/>
      <c r="G297" s="180"/>
      <c r="H297" s="180"/>
      <c r="I297" s="180"/>
      <c r="J297" s="180"/>
      <c r="K297" s="180"/>
      <c r="L297" s="180"/>
      <c r="M297" s="180"/>
      <c r="N297" s="180"/>
      <c r="O297" s="180"/>
      <c r="P297" s="180"/>
      <c r="Q297" s="180"/>
      <c r="R297" s="180"/>
      <c r="S297" s="180"/>
      <c r="T297" s="180"/>
      <c r="U297" s="181"/>
      <c r="V297" s="181"/>
      <c r="W297" s="181"/>
      <c r="X297" s="181"/>
      <c r="Y297" s="181"/>
      <c r="Z297" s="180"/>
      <c r="AA297" s="180"/>
      <c r="AB297" s="180"/>
      <c r="AC297" s="180"/>
      <c r="AD297" s="180"/>
      <c r="AE297" s="180"/>
      <c r="AF297" s="259"/>
    </row>
    <row r="298" ht="4.5" customHeight="1">
      <c r="A298" s="176"/>
      <c r="B298" s="177"/>
      <c r="C298" s="178"/>
      <c r="D298" s="178"/>
      <c r="E298" s="179"/>
      <c r="F298" s="180"/>
      <c r="G298" s="180"/>
      <c r="H298" s="180"/>
      <c r="I298" s="180"/>
      <c r="J298" s="180"/>
      <c r="K298" s="180"/>
      <c r="L298" s="180"/>
      <c r="M298" s="180"/>
      <c r="N298" s="180"/>
      <c r="O298" s="180"/>
      <c r="P298" s="180"/>
      <c r="Q298" s="180"/>
      <c r="R298" s="180"/>
      <c r="S298" s="180"/>
      <c r="T298" s="180"/>
      <c r="U298" s="181"/>
      <c r="V298" s="181"/>
      <c r="W298" s="181"/>
      <c r="X298" s="181"/>
      <c r="Y298" s="181"/>
      <c r="Z298" s="180"/>
      <c r="AA298" s="180"/>
      <c r="AB298" s="180"/>
      <c r="AC298" s="180"/>
      <c r="AD298" s="180"/>
      <c r="AE298" s="180"/>
      <c r="AF298" s="259"/>
    </row>
    <row r="299" ht="4.5" customHeight="1">
      <c r="A299" s="176"/>
      <c r="B299" s="177"/>
      <c r="C299" s="178"/>
      <c r="D299" s="178"/>
      <c r="E299" s="179"/>
      <c r="F299" s="180"/>
      <c r="G299" s="180"/>
      <c r="H299" s="180"/>
      <c r="I299" s="180"/>
      <c r="J299" s="180"/>
      <c r="K299" s="180"/>
      <c r="L299" s="180"/>
      <c r="M299" s="180"/>
      <c r="N299" s="180"/>
      <c r="O299" s="180"/>
      <c r="P299" s="180"/>
      <c r="Q299" s="180"/>
      <c r="R299" s="180"/>
      <c r="S299" s="180"/>
      <c r="T299" s="180"/>
      <c r="U299" s="181"/>
      <c r="V299" s="181"/>
      <c r="W299" s="181"/>
      <c r="X299" s="181"/>
      <c r="Y299" s="181"/>
      <c r="Z299" s="180"/>
      <c r="AA299" s="180"/>
      <c r="AB299" s="180"/>
      <c r="AC299" s="180"/>
      <c r="AD299" s="180"/>
      <c r="AE299" s="180"/>
      <c r="AF299" s="259"/>
    </row>
    <row r="300" ht="4.5" customHeight="1">
      <c r="A300" s="176"/>
      <c r="B300" s="177"/>
      <c r="C300" s="178"/>
      <c r="D300" s="178"/>
      <c r="E300" s="179"/>
      <c r="F300" s="180"/>
      <c r="G300" s="180"/>
      <c r="H300" s="180"/>
      <c r="I300" s="180"/>
      <c r="J300" s="180"/>
      <c r="K300" s="180"/>
      <c r="L300" s="180"/>
      <c r="M300" s="180"/>
      <c r="N300" s="180"/>
      <c r="O300" s="180"/>
      <c r="P300" s="180"/>
      <c r="Q300" s="180"/>
      <c r="R300" s="180"/>
      <c r="S300" s="180"/>
      <c r="T300" s="180"/>
      <c r="U300" s="181"/>
      <c r="V300" s="181"/>
      <c r="W300" s="181"/>
      <c r="X300" s="181"/>
      <c r="Y300" s="181"/>
      <c r="Z300" s="180"/>
      <c r="AA300" s="180"/>
      <c r="AB300" s="180"/>
      <c r="AC300" s="180"/>
      <c r="AD300" s="180"/>
      <c r="AE300" s="180"/>
      <c r="AF300" s="259"/>
    </row>
    <row r="301" ht="4.5" customHeight="1">
      <c r="A301" s="176"/>
      <c r="B301" s="177"/>
      <c r="C301" s="178"/>
      <c r="D301" s="178"/>
      <c r="E301" s="179"/>
      <c r="F301" s="180"/>
      <c r="G301" s="180"/>
      <c r="H301" s="180"/>
      <c r="I301" s="180"/>
      <c r="J301" s="180"/>
      <c r="K301" s="180"/>
      <c r="L301" s="180"/>
      <c r="M301" s="180"/>
      <c r="N301" s="180"/>
      <c r="O301" s="180"/>
      <c r="P301" s="180"/>
      <c r="Q301" s="180"/>
      <c r="R301" s="180"/>
      <c r="S301" s="180"/>
      <c r="T301" s="180"/>
      <c r="U301" s="181"/>
      <c r="V301" s="181"/>
      <c r="W301" s="181"/>
      <c r="X301" s="181"/>
      <c r="Y301" s="181"/>
      <c r="Z301" s="180"/>
      <c r="AA301" s="180"/>
      <c r="AB301" s="180"/>
      <c r="AC301" s="180"/>
      <c r="AD301" s="180"/>
      <c r="AE301" s="180"/>
      <c r="AF301" s="259"/>
    </row>
    <row r="302" ht="4.5" customHeight="1">
      <c r="A302" s="176"/>
      <c r="B302" s="177"/>
      <c r="C302" s="178"/>
      <c r="D302" s="178"/>
      <c r="E302" s="179"/>
      <c r="F302" s="180"/>
      <c r="G302" s="180"/>
      <c r="H302" s="180"/>
      <c r="I302" s="180"/>
      <c r="J302" s="180"/>
      <c r="K302" s="180"/>
      <c r="L302" s="180"/>
      <c r="M302" s="180"/>
      <c r="N302" s="180"/>
      <c r="O302" s="180"/>
      <c r="P302" s="180"/>
      <c r="Q302" s="180"/>
      <c r="R302" s="180"/>
      <c r="S302" s="180"/>
      <c r="T302" s="180"/>
      <c r="U302" s="181"/>
      <c r="V302" s="181"/>
      <c r="W302" s="181"/>
      <c r="X302" s="181"/>
      <c r="Y302" s="181"/>
      <c r="Z302" s="180"/>
      <c r="AA302" s="180"/>
      <c r="AB302" s="180"/>
      <c r="AC302" s="180"/>
      <c r="AD302" s="180"/>
      <c r="AE302" s="180"/>
      <c r="AF302" s="259"/>
    </row>
    <row r="303" ht="4.5" customHeight="1">
      <c r="A303" s="176"/>
      <c r="B303" s="177"/>
      <c r="C303" s="178"/>
      <c r="D303" s="178"/>
      <c r="E303" s="179"/>
      <c r="F303" s="180"/>
      <c r="G303" s="180"/>
      <c r="H303" s="180"/>
      <c r="I303" s="180"/>
      <c r="J303" s="180"/>
      <c r="K303" s="180"/>
      <c r="L303" s="180"/>
      <c r="M303" s="180"/>
      <c r="N303" s="180"/>
      <c r="O303" s="180"/>
      <c r="P303" s="180"/>
      <c r="Q303" s="180"/>
      <c r="R303" s="180"/>
      <c r="S303" s="180"/>
      <c r="T303" s="180"/>
      <c r="U303" s="181"/>
      <c r="V303" s="181"/>
      <c r="W303" s="181"/>
      <c r="X303" s="181"/>
      <c r="Y303" s="181"/>
      <c r="Z303" s="180"/>
      <c r="AA303" s="180"/>
      <c r="AB303" s="180"/>
      <c r="AC303" s="180"/>
      <c r="AD303" s="180"/>
      <c r="AE303" s="180"/>
      <c r="AF303" s="259"/>
    </row>
    <row r="304" ht="4.5" customHeight="1">
      <c r="A304" s="176"/>
      <c r="B304" s="177"/>
      <c r="C304" s="178"/>
      <c r="D304" s="178"/>
      <c r="E304" s="179"/>
      <c r="F304" s="180"/>
      <c r="G304" s="180"/>
      <c r="H304" s="180"/>
      <c r="I304" s="180"/>
      <c r="J304" s="180"/>
      <c r="K304" s="180"/>
      <c r="L304" s="180"/>
      <c r="M304" s="180"/>
      <c r="N304" s="180"/>
      <c r="O304" s="180"/>
      <c r="P304" s="180"/>
      <c r="Q304" s="180"/>
      <c r="R304" s="180"/>
      <c r="S304" s="180"/>
      <c r="T304" s="180"/>
      <c r="U304" s="181"/>
      <c r="V304" s="181"/>
      <c r="W304" s="181"/>
      <c r="X304" s="181"/>
      <c r="Y304" s="181"/>
      <c r="Z304" s="180"/>
      <c r="AA304" s="180"/>
      <c r="AB304" s="180"/>
      <c r="AC304" s="180"/>
      <c r="AD304" s="180"/>
      <c r="AE304" s="180"/>
      <c r="AF304" s="259"/>
    </row>
    <row r="305" ht="4.5" customHeight="1">
      <c r="A305" s="176"/>
      <c r="B305" s="177"/>
      <c r="C305" s="178"/>
      <c r="D305" s="178"/>
      <c r="E305" s="179"/>
      <c r="F305" s="180"/>
      <c r="G305" s="180"/>
      <c r="H305" s="180"/>
      <c r="I305" s="180"/>
      <c r="J305" s="180"/>
      <c r="K305" s="180"/>
      <c r="L305" s="180"/>
      <c r="M305" s="180"/>
      <c r="N305" s="180"/>
      <c r="O305" s="180"/>
      <c r="P305" s="180"/>
      <c r="Q305" s="180"/>
      <c r="R305" s="180"/>
      <c r="S305" s="180"/>
      <c r="T305" s="180"/>
      <c r="U305" s="181"/>
      <c r="V305" s="181"/>
      <c r="W305" s="181"/>
      <c r="X305" s="181"/>
      <c r="Y305" s="181"/>
      <c r="Z305" s="180"/>
      <c r="AA305" s="180"/>
      <c r="AB305" s="180"/>
      <c r="AC305" s="180"/>
      <c r="AD305" s="180"/>
      <c r="AE305" s="180"/>
      <c r="AF305" s="259"/>
    </row>
    <row r="306" ht="4.5" customHeight="1">
      <c r="A306" s="176"/>
      <c r="B306" s="177"/>
      <c r="C306" s="178"/>
      <c r="D306" s="178"/>
      <c r="E306" s="179"/>
      <c r="F306" s="180"/>
      <c r="G306" s="180"/>
      <c r="H306" s="180"/>
      <c r="I306" s="180"/>
      <c r="J306" s="180"/>
      <c r="K306" s="180"/>
      <c r="L306" s="180"/>
      <c r="M306" s="180"/>
      <c r="N306" s="180"/>
      <c r="O306" s="180"/>
      <c r="P306" s="180"/>
      <c r="Q306" s="180"/>
      <c r="R306" s="180"/>
      <c r="S306" s="180"/>
      <c r="T306" s="180"/>
      <c r="U306" s="181"/>
      <c r="V306" s="181"/>
      <c r="W306" s="181"/>
      <c r="X306" s="181"/>
      <c r="Y306" s="181"/>
      <c r="Z306" s="180"/>
      <c r="AA306" s="180"/>
      <c r="AB306" s="180"/>
      <c r="AC306" s="180"/>
      <c r="AD306" s="180"/>
      <c r="AE306" s="180"/>
      <c r="AF306" s="259"/>
    </row>
    <row r="307" ht="4.5" customHeight="1">
      <c r="A307" s="176"/>
      <c r="B307" s="177"/>
      <c r="C307" s="178"/>
      <c r="D307" s="178"/>
      <c r="E307" s="179"/>
      <c r="F307" s="180"/>
      <c r="G307" s="180"/>
      <c r="H307" s="180"/>
      <c r="I307" s="180"/>
      <c r="J307" s="180"/>
      <c r="K307" s="180"/>
      <c r="L307" s="180"/>
      <c r="M307" s="180"/>
      <c r="N307" s="180"/>
      <c r="O307" s="180"/>
      <c r="P307" s="180"/>
      <c r="Q307" s="180"/>
      <c r="R307" s="180"/>
      <c r="S307" s="180"/>
      <c r="T307" s="180"/>
      <c r="U307" s="181"/>
      <c r="V307" s="181"/>
      <c r="W307" s="181"/>
      <c r="X307" s="181"/>
      <c r="Y307" s="181"/>
      <c r="Z307" s="180"/>
      <c r="AA307" s="180"/>
      <c r="AB307" s="180"/>
      <c r="AC307" s="180"/>
      <c r="AD307" s="180"/>
      <c r="AE307" s="180"/>
      <c r="AF307" s="259"/>
    </row>
    <row r="308" ht="4.5" customHeight="1">
      <c r="A308" s="176"/>
      <c r="B308" s="177"/>
      <c r="C308" s="178"/>
      <c r="D308" s="178"/>
      <c r="E308" s="179"/>
      <c r="F308" s="180"/>
      <c r="G308" s="180"/>
      <c r="H308" s="180"/>
      <c r="I308" s="180"/>
      <c r="J308" s="180"/>
      <c r="K308" s="180"/>
      <c r="L308" s="180"/>
      <c r="M308" s="180"/>
      <c r="N308" s="180"/>
      <c r="O308" s="180"/>
      <c r="P308" s="180"/>
      <c r="Q308" s="180"/>
      <c r="R308" s="180"/>
      <c r="S308" s="180"/>
      <c r="T308" s="180"/>
      <c r="U308" s="181"/>
      <c r="V308" s="181"/>
      <c r="W308" s="181"/>
      <c r="X308" s="181"/>
      <c r="Y308" s="181"/>
      <c r="Z308" s="180"/>
      <c r="AA308" s="180"/>
      <c r="AB308" s="180"/>
      <c r="AC308" s="180"/>
      <c r="AD308" s="180"/>
      <c r="AE308" s="180"/>
      <c r="AF308" s="259"/>
    </row>
    <row r="309" ht="4.5" customHeight="1">
      <c r="A309" s="176"/>
      <c r="B309" s="177"/>
      <c r="C309" s="178"/>
      <c r="D309" s="178"/>
      <c r="E309" s="179"/>
      <c r="F309" s="180"/>
      <c r="G309" s="180"/>
      <c r="H309" s="180"/>
      <c r="I309" s="180"/>
      <c r="J309" s="180"/>
      <c r="K309" s="180"/>
      <c r="L309" s="180"/>
      <c r="M309" s="180"/>
      <c r="N309" s="180"/>
      <c r="O309" s="180"/>
      <c r="P309" s="180"/>
      <c r="Q309" s="180"/>
      <c r="R309" s="180"/>
      <c r="S309" s="180"/>
      <c r="T309" s="180"/>
      <c r="U309" s="181"/>
      <c r="V309" s="181"/>
      <c r="W309" s="181"/>
      <c r="X309" s="181"/>
      <c r="Y309" s="181"/>
      <c r="Z309" s="180"/>
      <c r="AA309" s="180"/>
      <c r="AB309" s="180"/>
      <c r="AC309" s="180"/>
      <c r="AD309" s="180"/>
      <c r="AE309" s="180"/>
      <c r="AF309" s="259"/>
    </row>
    <row r="310" ht="4.5" customHeight="1">
      <c r="A310" s="176"/>
      <c r="B310" s="177"/>
      <c r="C310" s="178"/>
      <c r="D310" s="178"/>
      <c r="E310" s="179"/>
      <c r="F310" s="180"/>
      <c r="G310" s="180"/>
      <c r="H310" s="180"/>
      <c r="I310" s="180"/>
      <c r="J310" s="180"/>
      <c r="K310" s="180"/>
      <c r="L310" s="180"/>
      <c r="M310" s="180"/>
      <c r="N310" s="180"/>
      <c r="O310" s="180"/>
      <c r="P310" s="180"/>
      <c r="Q310" s="180"/>
      <c r="R310" s="180"/>
      <c r="S310" s="180"/>
      <c r="T310" s="180"/>
      <c r="U310" s="181"/>
      <c r="V310" s="181"/>
      <c r="W310" s="181"/>
      <c r="X310" s="181"/>
      <c r="Y310" s="181"/>
      <c r="Z310" s="180"/>
      <c r="AA310" s="180"/>
      <c r="AB310" s="180"/>
      <c r="AC310" s="180"/>
      <c r="AD310" s="180"/>
      <c r="AE310" s="180"/>
      <c r="AF310" s="259"/>
    </row>
    <row r="311" ht="4.5" customHeight="1">
      <c r="A311" s="176"/>
      <c r="B311" s="177"/>
      <c r="C311" s="178"/>
      <c r="D311" s="178"/>
      <c r="E311" s="179"/>
      <c r="F311" s="180"/>
      <c r="G311" s="180"/>
      <c r="H311" s="180"/>
      <c r="I311" s="180"/>
      <c r="J311" s="180"/>
      <c r="K311" s="180"/>
      <c r="L311" s="180"/>
      <c r="M311" s="180"/>
      <c r="N311" s="180"/>
      <c r="O311" s="180"/>
      <c r="P311" s="180"/>
      <c r="Q311" s="180"/>
      <c r="R311" s="180"/>
      <c r="S311" s="180"/>
      <c r="T311" s="180"/>
      <c r="U311" s="181"/>
      <c r="V311" s="181"/>
      <c r="W311" s="181"/>
      <c r="X311" s="181"/>
      <c r="Y311" s="181"/>
      <c r="Z311" s="180"/>
      <c r="AA311" s="180"/>
      <c r="AB311" s="180"/>
      <c r="AC311" s="180"/>
      <c r="AD311" s="180"/>
      <c r="AE311" s="180"/>
      <c r="AF311" s="259"/>
    </row>
    <row r="312" ht="4.5" customHeight="1">
      <c r="A312" s="176"/>
      <c r="B312" s="177"/>
      <c r="C312" s="178"/>
      <c r="D312" s="178"/>
      <c r="E312" s="179"/>
      <c r="F312" s="180"/>
      <c r="G312" s="180"/>
      <c r="H312" s="180"/>
      <c r="I312" s="180"/>
      <c r="J312" s="180"/>
      <c r="K312" s="180"/>
      <c r="L312" s="180"/>
      <c r="M312" s="180"/>
      <c r="N312" s="180"/>
      <c r="O312" s="180"/>
      <c r="P312" s="180"/>
      <c r="Q312" s="180"/>
      <c r="R312" s="180"/>
      <c r="S312" s="180"/>
      <c r="T312" s="180"/>
      <c r="U312" s="181"/>
      <c r="V312" s="181"/>
      <c r="W312" s="181"/>
      <c r="X312" s="181"/>
      <c r="Y312" s="181"/>
      <c r="Z312" s="180"/>
      <c r="AA312" s="180"/>
      <c r="AB312" s="180"/>
      <c r="AC312" s="180"/>
      <c r="AD312" s="180"/>
      <c r="AE312" s="180"/>
      <c r="AF312" s="259"/>
    </row>
    <row r="313" ht="4.5" customHeight="1">
      <c r="A313" s="176"/>
      <c r="B313" s="177"/>
      <c r="C313" s="178"/>
      <c r="D313" s="178"/>
      <c r="E313" s="179"/>
      <c r="F313" s="180"/>
      <c r="G313" s="180"/>
      <c r="H313" s="180"/>
      <c r="I313" s="180"/>
      <c r="J313" s="180"/>
      <c r="K313" s="180"/>
      <c r="L313" s="180"/>
      <c r="M313" s="180"/>
      <c r="N313" s="180"/>
      <c r="O313" s="180"/>
      <c r="P313" s="180"/>
      <c r="Q313" s="180"/>
      <c r="R313" s="180"/>
      <c r="S313" s="180"/>
      <c r="T313" s="180"/>
      <c r="U313" s="181"/>
      <c r="V313" s="181"/>
      <c r="W313" s="181"/>
      <c r="X313" s="181"/>
      <c r="Y313" s="181"/>
      <c r="Z313" s="180"/>
      <c r="AA313" s="180"/>
      <c r="AB313" s="180"/>
      <c r="AC313" s="180"/>
      <c r="AD313" s="180"/>
      <c r="AE313" s="180"/>
      <c r="AF313" s="259"/>
    </row>
    <row r="314" ht="4.5" customHeight="1">
      <c r="A314" s="176"/>
      <c r="B314" s="177"/>
      <c r="C314" s="178"/>
      <c r="D314" s="178"/>
      <c r="E314" s="179"/>
      <c r="F314" s="180"/>
      <c r="G314" s="180"/>
      <c r="H314" s="180"/>
      <c r="I314" s="180"/>
      <c r="J314" s="180"/>
      <c r="K314" s="180"/>
      <c r="L314" s="180"/>
      <c r="M314" s="180"/>
      <c r="N314" s="180"/>
      <c r="O314" s="180"/>
      <c r="P314" s="180"/>
      <c r="Q314" s="180"/>
      <c r="R314" s="180"/>
      <c r="S314" s="180"/>
      <c r="T314" s="180"/>
      <c r="U314" s="181"/>
      <c r="V314" s="181"/>
      <c r="W314" s="181"/>
      <c r="X314" s="181"/>
      <c r="Y314" s="181"/>
      <c r="Z314" s="180"/>
      <c r="AA314" s="180"/>
      <c r="AB314" s="180"/>
      <c r="AC314" s="180"/>
      <c r="AD314" s="180"/>
      <c r="AE314" s="180"/>
      <c r="AF314" s="259"/>
    </row>
    <row r="315" ht="4.5" customHeight="1">
      <c r="A315" s="176"/>
      <c r="B315" s="177"/>
      <c r="C315" s="178"/>
      <c r="D315" s="178"/>
      <c r="E315" s="179"/>
      <c r="F315" s="180"/>
      <c r="G315" s="180"/>
      <c r="H315" s="180"/>
      <c r="I315" s="180"/>
      <c r="J315" s="180"/>
      <c r="K315" s="180"/>
      <c r="L315" s="180"/>
      <c r="M315" s="180"/>
      <c r="N315" s="180"/>
      <c r="O315" s="180"/>
      <c r="P315" s="180"/>
      <c r="Q315" s="180"/>
      <c r="R315" s="180"/>
      <c r="S315" s="180"/>
      <c r="T315" s="180"/>
      <c r="U315" s="181"/>
      <c r="V315" s="181"/>
      <c r="W315" s="181"/>
      <c r="X315" s="181"/>
      <c r="Y315" s="181"/>
      <c r="Z315" s="180"/>
      <c r="AA315" s="180"/>
      <c r="AB315" s="180"/>
      <c r="AC315" s="180"/>
      <c r="AD315" s="180"/>
      <c r="AE315" s="180"/>
      <c r="AF315" s="259"/>
    </row>
    <row r="316" ht="4.5" customHeight="1">
      <c r="A316" s="176"/>
      <c r="B316" s="177"/>
      <c r="C316" s="178"/>
      <c r="D316" s="178"/>
      <c r="E316" s="179"/>
      <c r="F316" s="180"/>
      <c r="G316" s="180"/>
      <c r="H316" s="180"/>
      <c r="I316" s="180"/>
      <c r="J316" s="180"/>
      <c r="K316" s="180"/>
      <c r="L316" s="180"/>
      <c r="M316" s="180"/>
      <c r="N316" s="180"/>
      <c r="O316" s="180"/>
      <c r="P316" s="180"/>
      <c r="Q316" s="180"/>
      <c r="R316" s="180"/>
      <c r="S316" s="180"/>
      <c r="T316" s="180"/>
      <c r="U316" s="181"/>
      <c r="V316" s="181"/>
      <c r="W316" s="181"/>
      <c r="X316" s="181"/>
      <c r="Y316" s="181"/>
      <c r="Z316" s="180"/>
      <c r="AA316" s="180"/>
      <c r="AB316" s="180"/>
      <c r="AC316" s="180"/>
      <c r="AD316" s="180"/>
      <c r="AE316" s="180"/>
      <c r="AF316" s="259"/>
    </row>
    <row r="317" ht="4.5" customHeight="1">
      <c r="A317" s="176"/>
      <c r="B317" s="177"/>
      <c r="C317" s="178"/>
      <c r="D317" s="178"/>
      <c r="E317" s="179"/>
      <c r="F317" s="180"/>
      <c r="G317" s="180"/>
      <c r="H317" s="180"/>
      <c r="I317" s="180"/>
      <c r="J317" s="180"/>
      <c r="K317" s="180"/>
      <c r="L317" s="180"/>
      <c r="M317" s="180"/>
      <c r="N317" s="180"/>
      <c r="O317" s="180"/>
      <c r="P317" s="180"/>
      <c r="Q317" s="180"/>
      <c r="R317" s="180"/>
      <c r="S317" s="180"/>
      <c r="T317" s="180"/>
      <c r="U317" s="181"/>
      <c r="V317" s="181"/>
      <c r="W317" s="181"/>
      <c r="X317" s="181"/>
      <c r="Y317" s="181"/>
      <c r="Z317" s="180"/>
      <c r="AA317" s="180"/>
      <c r="AB317" s="180"/>
      <c r="AC317" s="180"/>
      <c r="AD317" s="180"/>
      <c r="AE317" s="180"/>
      <c r="AF317" s="259"/>
    </row>
    <row r="318" ht="4.5" customHeight="1">
      <c r="A318" s="176"/>
      <c r="B318" s="177"/>
      <c r="C318" s="178"/>
      <c r="D318" s="178"/>
      <c r="E318" s="179"/>
      <c r="F318" s="180"/>
      <c r="G318" s="180"/>
      <c r="H318" s="180"/>
      <c r="I318" s="180"/>
      <c r="J318" s="180"/>
      <c r="K318" s="180"/>
      <c r="L318" s="180"/>
      <c r="M318" s="180"/>
      <c r="N318" s="180"/>
      <c r="O318" s="180"/>
      <c r="P318" s="180"/>
      <c r="Q318" s="180"/>
      <c r="R318" s="180"/>
      <c r="S318" s="180"/>
      <c r="T318" s="180"/>
      <c r="U318" s="181"/>
      <c r="V318" s="181"/>
      <c r="W318" s="181"/>
      <c r="X318" s="181"/>
      <c r="Y318" s="181"/>
      <c r="Z318" s="180"/>
      <c r="AA318" s="180"/>
      <c r="AB318" s="180"/>
      <c r="AC318" s="180"/>
      <c r="AD318" s="180"/>
      <c r="AE318" s="180"/>
      <c r="AF318" s="259"/>
    </row>
    <row r="319" ht="4.5" customHeight="1">
      <c r="A319" s="176"/>
      <c r="B319" s="177"/>
      <c r="C319" s="178"/>
      <c r="D319" s="178"/>
      <c r="E319" s="179"/>
      <c r="F319" s="180"/>
      <c r="G319" s="180"/>
      <c r="H319" s="180"/>
      <c r="I319" s="180"/>
      <c r="J319" s="180"/>
      <c r="K319" s="180"/>
      <c r="L319" s="180"/>
      <c r="M319" s="180"/>
      <c r="N319" s="180"/>
      <c r="O319" s="180"/>
      <c r="P319" s="180"/>
      <c r="Q319" s="180"/>
      <c r="R319" s="180"/>
      <c r="S319" s="180"/>
      <c r="T319" s="180"/>
      <c r="U319" s="181"/>
      <c r="V319" s="181"/>
      <c r="W319" s="181"/>
      <c r="X319" s="181"/>
      <c r="Y319" s="181"/>
      <c r="Z319" s="180"/>
      <c r="AA319" s="180"/>
      <c r="AB319" s="180"/>
      <c r="AC319" s="180"/>
      <c r="AD319" s="180"/>
      <c r="AE319" s="180"/>
      <c r="AF319" s="259"/>
    </row>
    <row r="320" ht="4.5" customHeight="1">
      <c r="A320" s="176"/>
      <c r="B320" s="177"/>
      <c r="C320" s="178"/>
      <c r="D320" s="178"/>
      <c r="E320" s="179"/>
      <c r="F320" s="180"/>
      <c r="G320" s="180"/>
      <c r="H320" s="180"/>
      <c r="I320" s="180"/>
      <c r="J320" s="180"/>
      <c r="K320" s="180"/>
      <c r="L320" s="180"/>
      <c r="M320" s="180"/>
      <c r="N320" s="180"/>
      <c r="O320" s="180"/>
      <c r="P320" s="180"/>
      <c r="Q320" s="180"/>
      <c r="R320" s="180"/>
      <c r="S320" s="180"/>
      <c r="T320" s="180"/>
      <c r="U320" s="181"/>
      <c r="V320" s="181"/>
      <c r="W320" s="181"/>
      <c r="X320" s="181"/>
      <c r="Y320" s="181"/>
      <c r="Z320" s="180"/>
      <c r="AA320" s="180"/>
      <c r="AB320" s="180"/>
      <c r="AC320" s="180"/>
      <c r="AD320" s="180"/>
      <c r="AE320" s="180"/>
      <c r="AF320" s="259"/>
    </row>
    <row r="321" ht="4.5" customHeight="1">
      <c r="A321" s="176"/>
      <c r="B321" s="177"/>
      <c r="C321" s="178"/>
      <c r="D321" s="178"/>
      <c r="E321" s="179"/>
      <c r="F321" s="180"/>
      <c r="G321" s="180"/>
      <c r="H321" s="180"/>
      <c r="I321" s="180"/>
      <c r="J321" s="180"/>
      <c r="K321" s="180"/>
      <c r="L321" s="180"/>
      <c r="M321" s="180"/>
      <c r="N321" s="180"/>
      <c r="O321" s="180"/>
      <c r="P321" s="180"/>
      <c r="Q321" s="180"/>
      <c r="R321" s="180"/>
      <c r="S321" s="180"/>
      <c r="T321" s="180"/>
      <c r="U321" s="181"/>
      <c r="V321" s="181"/>
      <c r="W321" s="181"/>
      <c r="X321" s="181"/>
      <c r="Y321" s="181"/>
      <c r="Z321" s="180"/>
      <c r="AA321" s="180"/>
      <c r="AB321" s="180"/>
      <c r="AC321" s="180"/>
      <c r="AD321" s="180"/>
      <c r="AE321" s="180"/>
      <c r="AF321" s="259"/>
    </row>
    <row r="322" ht="4.5" customHeight="1">
      <c r="A322" s="176"/>
      <c r="B322" s="177"/>
      <c r="C322" s="178"/>
      <c r="D322" s="178"/>
      <c r="E322" s="179"/>
      <c r="F322" s="180"/>
      <c r="G322" s="180"/>
      <c r="H322" s="180"/>
      <c r="I322" s="180"/>
      <c r="J322" s="180"/>
      <c r="K322" s="180"/>
      <c r="L322" s="180"/>
      <c r="M322" s="180"/>
      <c r="N322" s="180"/>
      <c r="O322" s="180"/>
      <c r="P322" s="180"/>
      <c r="Q322" s="180"/>
      <c r="R322" s="180"/>
      <c r="S322" s="180"/>
      <c r="T322" s="180"/>
      <c r="U322" s="181"/>
      <c r="V322" s="181"/>
      <c r="W322" s="181"/>
      <c r="X322" s="181"/>
      <c r="Y322" s="181"/>
      <c r="Z322" s="180"/>
      <c r="AA322" s="180"/>
      <c r="AB322" s="180"/>
      <c r="AC322" s="180"/>
      <c r="AD322" s="180"/>
      <c r="AE322" s="180"/>
      <c r="AF322" s="259"/>
    </row>
    <row r="323" ht="4.5" customHeight="1">
      <c r="A323" s="176"/>
      <c r="B323" s="177"/>
      <c r="C323" s="178"/>
      <c r="D323" s="178"/>
      <c r="E323" s="179"/>
      <c r="F323" s="180"/>
      <c r="G323" s="180"/>
      <c r="H323" s="180"/>
      <c r="I323" s="180"/>
      <c r="J323" s="180"/>
      <c r="K323" s="180"/>
      <c r="L323" s="180"/>
      <c r="M323" s="180"/>
      <c r="N323" s="180"/>
      <c r="O323" s="180"/>
      <c r="P323" s="180"/>
      <c r="Q323" s="180"/>
      <c r="R323" s="180"/>
      <c r="S323" s="180"/>
      <c r="T323" s="180"/>
      <c r="U323" s="181"/>
      <c r="V323" s="181"/>
      <c r="W323" s="181"/>
      <c r="X323" s="181"/>
      <c r="Y323" s="181"/>
      <c r="Z323" s="180"/>
      <c r="AA323" s="180"/>
      <c r="AB323" s="180"/>
      <c r="AC323" s="180"/>
      <c r="AD323" s="180"/>
      <c r="AE323" s="180"/>
      <c r="AF323" s="259"/>
    </row>
    <row r="324" ht="4.5" customHeight="1">
      <c r="A324" s="176"/>
      <c r="B324" s="177"/>
      <c r="C324" s="178"/>
      <c r="D324" s="178"/>
      <c r="E324" s="179"/>
      <c r="F324" s="180"/>
      <c r="G324" s="180"/>
      <c r="H324" s="180"/>
      <c r="I324" s="180"/>
      <c r="J324" s="180"/>
      <c r="K324" s="180"/>
      <c r="L324" s="180"/>
      <c r="M324" s="180"/>
      <c r="N324" s="180"/>
      <c r="O324" s="180"/>
      <c r="P324" s="180"/>
      <c r="Q324" s="180"/>
      <c r="R324" s="180"/>
      <c r="S324" s="180"/>
      <c r="T324" s="180"/>
      <c r="U324" s="181"/>
      <c r="V324" s="181"/>
      <c r="W324" s="181"/>
      <c r="X324" s="181"/>
      <c r="Y324" s="181"/>
      <c r="Z324" s="180"/>
      <c r="AA324" s="180"/>
      <c r="AB324" s="180"/>
      <c r="AC324" s="180"/>
      <c r="AD324" s="180"/>
      <c r="AE324" s="180"/>
      <c r="AF324" s="259"/>
    </row>
    <row r="325" ht="4.5" customHeight="1">
      <c r="A325" s="176"/>
      <c r="B325" s="177"/>
      <c r="C325" s="178"/>
      <c r="D325" s="178"/>
      <c r="E325" s="179"/>
      <c r="F325" s="180"/>
      <c r="G325" s="180"/>
      <c r="H325" s="180"/>
      <c r="I325" s="180"/>
      <c r="J325" s="180"/>
      <c r="K325" s="180"/>
      <c r="L325" s="180"/>
      <c r="M325" s="180"/>
      <c r="N325" s="180"/>
      <c r="O325" s="180"/>
      <c r="P325" s="180"/>
      <c r="Q325" s="180"/>
      <c r="R325" s="180"/>
      <c r="S325" s="180"/>
      <c r="T325" s="180"/>
      <c r="U325" s="181"/>
      <c r="V325" s="181"/>
      <c r="W325" s="181"/>
      <c r="X325" s="181"/>
      <c r="Y325" s="181"/>
      <c r="Z325" s="180"/>
      <c r="AA325" s="180"/>
      <c r="AB325" s="180"/>
      <c r="AC325" s="180"/>
      <c r="AD325" s="180"/>
      <c r="AE325" s="180"/>
      <c r="AF325" s="259"/>
    </row>
    <row r="326" ht="4.5" customHeight="1">
      <c r="A326" s="176"/>
      <c r="B326" s="177"/>
      <c r="C326" s="178"/>
      <c r="D326" s="178"/>
      <c r="E326" s="179"/>
      <c r="F326" s="180"/>
      <c r="G326" s="180"/>
      <c r="H326" s="180"/>
      <c r="I326" s="180"/>
      <c r="J326" s="180"/>
      <c r="K326" s="180"/>
      <c r="L326" s="180"/>
      <c r="M326" s="180"/>
      <c r="N326" s="180"/>
      <c r="O326" s="180"/>
      <c r="P326" s="180"/>
      <c r="Q326" s="180"/>
      <c r="R326" s="180"/>
      <c r="S326" s="180"/>
      <c r="T326" s="180"/>
      <c r="U326" s="181"/>
      <c r="V326" s="181"/>
      <c r="W326" s="181"/>
      <c r="X326" s="181"/>
      <c r="Y326" s="181"/>
      <c r="Z326" s="180"/>
      <c r="AA326" s="180"/>
      <c r="AB326" s="180"/>
      <c r="AC326" s="180"/>
      <c r="AD326" s="180"/>
      <c r="AE326" s="180"/>
      <c r="AF326" s="259"/>
    </row>
    <row r="327" ht="4.5" customHeight="1">
      <c r="A327" s="176"/>
      <c r="B327" s="177"/>
      <c r="C327" s="178"/>
      <c r="D327" s="178"/>
      <c r="E327" s="179"/>
      <c r="F327" s="180"/>
      <c r="G327" s="180"/>
      <c r="H327" s="180"/>
      <c r="I327" s="180"/>
      <c r="J327" s="180"/>
      <c r="K327" s="180"/>
      <c r="L327" s="180"/>
      <c r="M327" s="180"/>
      <c r="N327" s="180"/>
      <c r="O327" s="180"/>
      <c r="P327" s="180"/>
      <c r="Q327" s="180"/>
      <c r="R327" s="180"/>
      <c r="S327" s="180"/>
      <c r="T327" s="180"/>
      <c r="U327" s="181"/>
      <c r="V327" s="181"/>
      <c r="W327" s="181"/>
      <c r="X327" s="181"/>
      <c r="Y327" s="181"/>
      <c r="Z327" s="180"/>
      <c r="AA327" s="180"/>
      <c r="AB327" s="180"/>
      <c r="AC327" s="180"/>
      <c r="AD327" s="180"/>
      <c r="AE327" s="180"/>
      <c r="AF327" s="259"/>
    </row>
    <row r="328" ht="4.5" customHeight="1">
      <c r="A328" s="176"/>
      <c r="B328" s="177"/>
      <c r="C328" s="178"/>
      <c r="D328" s="178"/>
      <c r="E328" s="179"/>
      <c r="F328" s="180"/>
      <c r="G328" s="180"/>
      <c r="H328" s="180"/>
      <c r="I328" s="180"/>
      <c r="J328" s="180"/>
      <c r="K328" s="180"/>
      <c r="L328" s="180"/>
      <c r="M328" s="180"/>
      <c r="N328" s="180"/>
      <c r="O328" s="180"/>
      <c r="P328" s="180"/>
      <c r="Q328" s="180"/>
      <c r="R328" s="180"/>
      <c r="S328" s="180"/>
      <c r="T328" s="180"/>
      <c r="U328" s="181"/>
      <c r="V328" s="181"/>
      <c r="W328" s="181"/>
      <c r="X328" s="181"/>
      <c r="Y328" s="181"/>
      <c r="Z328" s="180"/>
      <c r="AA328" s="180"/>
      <c r="AB328" s="180"/>
      <c r="AC328" s="180"/>
      <c r="AD328" s="180"/>
      <c r="AE328" s="180"/>
      <c r="AF328" s="259"/>
    </row>
    <row r="329" ht="4.5" customHeight="1">
      <c r="A329" s="176"/>
      <c r="B329" s="177"/>
      <c r="C329" s="178"/>
      <c r="D329" s="178"/>
      <c r="E329" s="179"/>
      <c r="F329" s="180"/>
      <c r="G329" s="180"/>
      <c r="H329" s="180"/>
      <c r="I329" s="180"/>
      <c r="J329" s="180"/>
      <c r="K329" s="180"/>
      <c r="L329" s="180"/>
      <c r="M329" s="180"/>
      <c r="N329" s="180"/>
      <c r="O329" s="180"/>
      <c r="P329" s="180"/>
      <c r="Q329" s="180"/>
      <c r="R329" s="180"/>
      <c r="S329" s="180"/>
      <c r="T329" s="180"/>
      <c r="U329" s="181"/>
      <c r="V329" s="181"/>
      <c r="W329" s="181"/>
      <c r="X329" s="181"/>
      <c r="Y329" s="181"/>
      <c r="Z329" s="180"/>
      <c r="AA329" s="180"/>
      <c r="AB329" s="180"/>
      <c r="AC329" s="180"/>
      <c r="AD329" s="180"/>
      <c r="AE329" s="180"/>
      <c r="AF329" s="259"/>
    </row>
    <row r="330" ht="4.5" customHeight="1">
      <c r="A330" s="176"/>
      <c r="B330" s="177"/>
      <c r="C330" s="178"/>
      <c r="D330" s="178"/>
      <c r="E330" s="179"/>
      <c r="F330" s="180"/>
      <c r="G330" s="180"/>
      <c r="H330" s="180"/>
      <c r="I330" s="180"/>
      <c r="J330" s="180"/>
      <c r="K330" s="180"/>
      <c r="L330" s="180"/>
      <c r="M330" s="180"/>
      <c r="N330" s="180"/>
      <c r="O330" s="180"/>
      <c r="P330" s="180"/>
      <c r="Q330" s="180"/>
      <c r="R330" s="180"/>
      <c r="S330" s="180"/>
      <c r="T330" s="180"/>
      <c r="U330" s="181"/>
      <c r="V330" s="181"/>
      <c r="W330" s="181"/>
      <c r="X330" s="181"/>
      <c r="Y330" s="181"/>
      <c r="Z330" s="180"/>
      <c r="AA330" s="180"/>
      <c r="AB330" s="180"/>
      <c r="AC330" s="180"/>
      <c r="AD330" s="180"/>
      <c r="AE330" s="180"/>
      <c r="AF330" s="259"/>
    </row>
    <row r="331" ht="4.5" customHeight="1">
      <c r="A331" s="176"/>
      <c r="B331" s="177"/>
      <c r="C331" s="178"/>
      <c r="D331" s="178"/>
      <c r="E331" s="179"/>
      <c r="F331" s="180"/>
      <c r="G331" s="180"/>
      <c r="H331" s="180"/>
      <c r="I331" s="180"/>
      <c r="J331" s="180"/>
      <c r="K331" s="180"/>
      <c r="L331" s="180"/>
      <c r="M331" s="180"/>
      <c r="N331" s="180"/>
      <c r="O331" s="180"/>
      <c r="P331" s="180"/>
      <c r="Q331" s="180"/>
      <c r="R331" s="180"/>
      <c r="S331" s="180"/>
      <c r="T331" s="180"/>
      <c r="U331" s="181"/>
      <c r="V331" s="181"/>
      <c r="W331" s="181"/>
      <c r="X331" s="181"/>
      <c r="Y331" s="181"/>
      <c r="Z331" s="180"/>
      <c r="AA331" s="180"/>
      <c r="AB331" s="180"/>
      <c r="AC331" s="180"/>
      <c r="AD331" s="180"/>
      <c r="AE331" s="180"/>
      <c r="AF331" s="259"/>
    </row>
    <row r="332" ht="4.5" customHeight="1">
      <c r="A332" s="176"/>
      <c r="B332" s="177"/>
      <c r="C332" s="178"/>
      <c r="D332" s="178"/>
      <c r="E332" s="179"/>
      <c r="F332" s="180"/>
      <c r="G332" s="180"/>
      <c r="H332" s="180"/>
      <c r="I332" s="180"/>
      <c r="J332" s="180"/>
      <c r="K332" s="180"/>
      <c r="L332" s="180"/>
      <c r="M332" s="180"/>
      <c r="N332" s="180"/>
      <c r="O332" s="180"/>
      <c r="P332" s="180"/>
      <c r="Q332" s="180"/>
      <c r="R332" s="180"/>
      <c r="S332" s="180"/>
      <c r="T332" s="180"/>
      <c r="U332" s="181"/>
      <c r="V332" s="181"/>
      <c r="W332" s="181"/>
      <c r="X332" s="181"/>
      <c r="Y332" s="181"/>
      <c r="Z332" s="180"/>
      <c r="AA332" s="180"/>
      <c r="AB332" s="180"/>
      <c r="AC332" s="180"/>
      <c r="AD332" s="180"/>
      <c r="AE332" s="180"/>
      <c r="AF332" s="259"/>
    </row>
    <row r="333" ht="4.5" customHeight="1">
      <c r="A333" s="176"/>
      <c r="B333" s="177"/>
      <c r="C333" s="178"/>
      <c r="D333" s="178"/>
      <c r="E333" s="179"/>
      <c r="F333" s="180"/>
      <c r="G333" s="180"/>
      <c r="H333" s="180"/>
      <c r="I333" s="180"/>
      <c r="J333" s="180"/>
      <c r="K333" s="180"/>
      <c r="L333" s="180"/>
      <c r="M333" s="180"/>
      <c r="N333" s="180"/>
      <c r="O333" s="180"/>
      <c r="P333" s="180"/>
      <c r="Q333" s="180"/>
      <c r="R333" s="180"/>
      <c r="S333" s="180"/>
      <c r="T333" s="180"/>
      <c r="U333" s="181"/>
      <c r="V333" s="181"/>
      <c r="W333" s="181"/>
      <c r="X333" s="181"/>
      <c r="Y333" s="181"/>
      <c r="Z333" s="180"/>
      <c r="AA333" s="180"/>
      <c r="AB333" s="180"/>
      <c r="AC333" s="180"/>
      <c r="AD333" s="180"/>
      <c r="AE333" s="180"/>
      <c r="AF333" s="259"/>
    </row>
    <row r="334" ht="4.5" customHeight="1">
      <c r="A334" s="176"/>
      <c r="B334" s="177"/>
      <c r="C334" s="178"/>
      <c r="D334" s="178"/>
      <c r="E334" s="179"/>
      <c r="F334" s="180"/>
      <c r="G334" s="180"/>
      <c r="H334" s="180"/>
      <c r="I334" s="180"/>
      <c r="J334" s="180"/>
      <c r="K334" s="180"/>
      <c r="L334" s="180"/>
      <c r="M334" s="180"/>
      <c r="N334" s="180"/>
      <c r="O334" s="180"/>
      <c r="P334" s="180"/>
      <c r="Q334" s="180"/>
      <c r="R334" s="180"/>
      <c r="S334" s="180"/>
      <c r="T334" s="180"/>
      <c r="U334" s="181"/>
      <c r="V334" s="181"/>
      <c r="W334" s="181"/>
      <c r="X334" s="181"/>
      <c r="Y334" s="181"/>
      <c r="Z334" s="180"/>
      <c r="AA334" s="180"/>
      <c r="AB334" s="180"/>
      <c r="AC334" s="180"/>
      <c r="AD334" s="180"/>
      <c r="AE334" s="180"/>
      <c r="AF334" s="259"/>
    </row>
    <row r="335" ht="4.5" customHeight="1">
      <c r="A335" s="176"/>
      <c r="B335" s="177"/>
      <c r="C335" s="178"/>
      <c r="D335" s="178"/>
      <c r="E335" s="179"/>
      <c r="F335" s="180"/>
      <c r="G335" s="180"/>
      <c r="H335" s="180"/>
      <c r="I335" s="180"/>
      <c r="J335" s="180"/>
      <c r="K335" s="180"/>
      <c r="L335" s="180"/>
      <c r="M335" s="180"/>
      <c r="N335" s="180"/>
      <c r="O335" s="180"/>
      <c r="P335" s="180"/>
      <c r="Q335" s="180"/>
      <c r="R335" s="180"/>
      <c r="S335" s="180"/>
      <c r="T335" s="180"/>
      <c r="U335" s="181"/>
      <c r="V335" s="181"/>
      <c r="W335" s="181"/>
      <c r="X335" s="181"/>
      <c r="Y335" s="181"/>
      <c r="Z335" s="180"/>
      <c r="AA335" s="180"/>
      <c r="AB335" s="180"/>
      <c r="AC335" s="180"/>
      <c r="AD335" s="180"/>
      <c r="AE335" s="180"/>
      <c r="AF335" s="259"/>
    </row>
    <row r="336" ht="4.5" customHeight="1">
      <c r="A336" s="176"/>
      <c r="B336" s="177"/>
      <c r="C336" s="178"/>
      <c r="D336" s="178"/>
      <c r="E336" s="179"/>
      <c r="F336" s="180"/>
      <c r="G336" s="180"/>
      <c r="H336" s="180"/>
      <c r="I336" s="180"/>
      <c r="J336" s="180"/>
      <c r="K336" s="180"/>
      <c r="L336" s="180"/>
      <c r="M336" s="180"/>
      <c r="N336" s="180"/>
      <c r="O336" s="180"/>
      <c r="P336" s="180"/>
      <c r="Q336" s="180"/>
      <c r="R336" s="180"/>
      <c r="S336" s="180"/>
      <c r="T336" s="180"/>
      <c r="U336" s="181"/>
      <c r="V336" s="181"/>
      <c r="W336" s="181"/>
      <c r="X336" s="181"/>
      <c r="Y336" s="181"/>
      <c r="Z336" s="180"/>
      <c r="AA336" s="180"/>
      <c r="AB336" s="180"/>
      <c r="AC336" s="180"/>
      <c r="AD336" s="180"/>
      <c r="AE336" s="180"/>
      <c r="AF336" s="259"/>
    </row>
    <row r="337" ht="4.5" customHeight="1">
      <c r="A337" s="176"/>
      <c r="B337" s="177"/>
      <c r="C337" s="178"/>
      <c r="D337" s="178"/>
      <c r="E337" s="179"/>
      <c r="F337" s="180"/>
      <c r="G337" s="180"/>
      <c r="H337" s="180"/>
      <c r="I337" s="180"/>
      <c r="J337" s="180"/>
      <c r="K337" s="180"/>
      <c r="L337" s="180"/>
      <c r="M337" s="180"/>
      <c r="N337" s="180"/>
      <c r="O337" s="180"/>
      <c r="P337" s="180"/>
      <c r="Q337" s="180"/>
      <c r="R337" s="180"/>
      <c r="S337" s="180"/>
      <c r="T337" s="180"/>
      <c r="U337" s="181"/>
      <c r="V337" s="181"/>
      <c r="W337" s="181"/>
      <c r="X337" s="181"/>
      <c r="Y337" s="181"/>
      <c r="Z337" s="180"/>
      <c r="AA337" s="180"/>
      <c r="AB337" s="180"/>
      <c r="AC337" s="180"/>
      <c r="AD337" s="180"/>
      <c r="AE337" s="180"/>
      <c r="AF337" s="259"/>
    </row>
    <row r="338" ht="4.5" customHeight="1">
      <c r="A338" s="176"/>
      <c r="B338" s="177"/>
      <c r="C338" s="178"/>
      <c r="D338" s="178"/>
      <c r="E338" s="179"/>
      <c r="F338" s="180"/>
      <c r="G338" s="180"/>
      <c r="H338" s="180"/>
      <c r="I338" s="180"/>
      <c r="J338" s="180"/>
      <c r="K338" s="180"/>
      <c r="L338" s="180"/>
      <c r="M338" s="180"/>
      <c r="N338" s="180"/>
      <c r="O338" s="180"/>
      <c r="P338" s="180"/>
      <c r="Q338" s="180"/>
      <c r="R338" s="180"/>
      <c r="S338" s="180"/>
      <c r="T338" s="180"/>
      <c r="U338" s="181"/>
      <c r="V338" s="181"/>
      <c r="W338" s="181"/>
      <c r="X338" s="181"/>
      <c r="Y338" s="181"/>
      <c r="Z338" s="180"/>
      <c r="AA338" s="180"/>
      <c r="AB338" s="180"/>
      <c r="AC338" s="180"/>
      <c r="AD338" s="180"/>
      <c r="AE338" s="180"/>
      <c r="AF338" s="259"/>
    </row>
    <row r="339" ht="4.5" customHeight="1">
      <c r="A339" s="176"/>
      <c r="B339" s="177"/>
      <c r="C339" s="178"/>
      <c r="D339" s="178"/>
      <c r="E339" s="179"/>
      <c r="F339" s="180"/>
      <c r="G339" s="180"/>
      <c r="H339" s="180"/>
      <c r="I339" s="180"/>
      <c r="J339" s="180"/>
      <c r="K339" s="180"/>
      <c r="L339" s="180"/>
      <c r="M339" s="180"/>
      <c r="N339" s="180"/>
      <c r="O339" s="180"/>
      <c r="P339" s="180"/>
      <c r="Q339" s="180"/>
      <c r="R339" s="180"/>
      <c r="S339" s="180"/>
      <c r="T339" s="180"/>
      <c r="U339" s="181"/>
      <c r="V339" s="181"/>
      <c r="W339" s="181"/>
      <c r="X339" s="181"/>
      <c r="Y339" s="181"/>
      <c r="Z339" s="180"/>
      <c r="AA339" s="180"/>
      <c r="AB339" s="180"/>
      <c r="AC339" s="180"/>
      <c r="AD339" s="180"/>
      <c r="AE339" s="180"/>
      <c r="AF339" s="259"/>
    </row>
    <row r="340" ht="4.5" customHeight="1">
      <c r="A340" s="176"/>
      <c r="B340" s="177"/>
      <c r="C340" s="178"/>
      <c r="D340" s="178"/>
      <c r="E340" s="179"/>
      <c r="F340" s="180"/>
      <c r="G340" s="180"/>
      <c r="H340" s="180"/>
      <c r="I340" s="180"/>
      <c r="J340" s="180"/>
      <c r="K340" s="180"/>
      <c r="L340" s="180"/>
      <c r="M340" s="180"/>
      <c r="N340" s="180"/>
      <c r="O340" s="180"/>
      <c r="P340" s="180"/>
      <c r="Q340" s="180"/>
      <c r="R340" s="180"/>
      <c r="S340" s="180"/>
      <c r="T340" s="180"/>
      <c r="U340" s="181"/>
      <c r="V340" s="181"/>
      <c r="W340" s="181"/>
      <c r="X340" s="181"/>
      <c r="Y340" s="181"/>
      <c r="Z340" s="180"/>
      <c r="AA340" s="180"/>
      <c r="AB340" s="180"/>
      <c r="AC340" s="180"/>
      <c r="AD340" s="180"/>
      <c r="AE340" s="180"/>
      <c r="AF340" s="259"/>
    </row>
    <row r="341" ht="4.5" customHeight="1">
      <c r="A341" s="176"/>
      <c r="B341" s="177"/>
      <c r="C341" s="178"/>
      <c r="D341" s="178"/>
      <c r="E341" s="179"/>
      <c r="F341" s="180"/>
      <c r="G341" s="180"/>
      <c r="H341" s="180"/>
      <c r="I341" s="180"/>
      <c r="J341" s="180"/>
      <c r="K341" s="180"/>
      <c r="L341" s="180"/>
      <c r="M341" s="180"/>
      <c r="N341" s="180"/>
      <c r="O341" s="180"/>
      <c r="P341" s="180"/>
      <c r="Q341" s="180"/>
      <c r="R341" s="180"/>
      <c r="S341" s="180"/>
      <c r="T341" s="180"/>
      <c r="U341" s="181"/>
      <c r="V341" s="181"/>
      <c r="W341" s="181"/>
      <c r="X341" s="181"/>
      <c r="Y341" s="181"/>
      <c r="Z341" s="180"/>
      <c r="AA341" s="180"/>
      <c r="AB341" s="180"/>
      <c r="AC341" s="180"/>
      <c r="AD341" s="180"/>
      <c r="AE341" s="180"/>
      <c r="AF341" s="259"/>
    </row>
    <row r="342" ht="4.5" customHeight="1">
      <c r="A342" s="176"/>
      <c r="B342" s="177"/>
      <c r="C342" s="178"/>
      <c r="D342" s="178"/>
      <c r="E342" s="179"/>
      <c r="F342" s="180"/>
      <c r="G342" s="180"/>
      <c r="H342" s="180"/>
      <c r="I342" s="180"/>
      <c r="J342" s="180"/>
      <c r="K342" s="180"/>
      <c r="L342" s="180"/>
      <c r="M342" s="180"/>
      <c r="N342" s="180"/>
      <c r="O342" s="180"/>
      <c r="P342" s="180"/>
      <c r="Q342" s="180"/>
      <c r="R342" s="180"/>
      <c r="S342" s="180"/>
      <c r="T342" s="180"/>
      <c r="U342" s="181"/>
      <c r="V342" s="181"/>
      <c r="W342" s="181"/>
      <c r="X342" s="181"/>
      <c r="Y342" s="181"/>
      <c r="Z342" s="180"/>
      <c r="AA342" s="180"/>
      <c r="AB342" s="180"/>
      <c r="AC342" s="180"/>
      <c r="AD342" s="180"/>
      <c r="AE342" s="180"/>
      <c r="AF342" s="259"/>
    </row>
    <row r="343" ht="4.5" customHeight="1">
      <c r="A343" s="176"/>
      <c r="B343" s="177"/>
      <c r="C343" s="178"/>
      <c r="D343" s="178"/>
      <c r="E343" s="179"/>
      <c r="F343" s="180"/>
      <c r="G343" s="180"/>
      <c r="H343" s="180"/>
      <c r="I343" s="180"/>
      <c r="J343" s="180"/>
      <c r="K343" s="180"/>
      <c r="L343" s="180"/>
      <c r="M343" s="180"/>
      <c r="N343" s="180"/>
      <c r="O343" s="180"/>
      <c r="P343" s="180"/>
      <c r="Q343" s="180"/>
      <c r="R343" s="180"/>
      <c r="S343" s="180"/>
      <c r="T343" s="180"/>
      <c r="U343" s="181"/>
      <c r="V343" s="181"/>
      <c r="W343" s="181"/>
      <c r="X343" s="181"/>
      <c r="Y343" s="181"/>
      <c r="Z343" s="180"/>
      <c r="AA343" s="180"/>
      <c r="AB343" s="180"/>
      <c r="AC343" s="180"/>
      <c r="AD343" s="180"/>
      <c r="AE343" s="180"/>
      <c r="AF343" s="259"/>
    </row>
    <row r="344" ht="4.5" customHeight="1">
      <c r="A344" s="176"/>
      <c r="B344" s="177"/>
      <c r="C344" s="178"/>
      <c r="D344" s="178"/>
      <c r="E344" s="179"/>
      <c r="F344" s="180"/>
      <c r="G344" s="180"/>
      <c r="H344" s="180"/>
      <c r="I344" s="180"/>
      <c r="J344" s="180"/>
      <c r="K344" s="180"/>
      <c r="L344" s="180"/>
      <c r="M344" s="180"/>
      <c r="N344" s="180"/>
      <c r="O344" s="180"/>
      <c r="P344" s="180"/>
      <c r="Q344" s="180"/>
      <c r="R344" s="180"/>
      <c r="S344" s="180"/>
      <c r="T344" s="180"/>
      <c r="U344" s="181"/>
      <c r="V344" s="181"/>
      <c r="W344" s="181"/>
      <c r="X344" s="181"/>
      <c r="Y344" s="181"/>
      <c r="Z344" s="180"/>
      <c r="AA344" s="180"/>
      <c r="AB344" s="180"/>
      <c r="AC344" s="180"/>
      <c r="AD344" s="180"/>
      <c r="AE344" s="180"/>
      <c r="AF344" s="259"/>
    </row>
    <row r="345" ht="4.5" customHeight="1">
      <c r="A345" s="176"/>
      <c r="B345" s="177"/>
      <c r="C345" s="178"/>
      <c r="D345" s="178"/>
      <c r="E345" s="179"/>
      <c r="F345" s="180"/>
      <c r="G345" s="180"/>
      <c r="H345" s="180"/>
      <c r="I345" s="180"/>
      <c r="J345" s="180"/>
      <c r="K345" s="180"/>
      <c r="L345" s="180"/>
      <c r="M345" s="180"/>
      <c r="N345" s="180"/>
      <c r="O345" s="180"/>
      <c r="P345" s="180"/>
      <c r="Q345" s="180"/>
      <c r="R345" s="180"/>
      <c r="S345" s="180"/>
      <c r="T345" s="180"/>
      <c r="U345" s="181"/>
      <c r="V345" s="181"/>
      <c r="W345" s="181"/>
      <c r="X345" s="181"/>
      <c r="Y345" s="181"/>
      <c r="Z345" s="180"/>
      <c r="AA345" s="180"/>
      <c r="AB345" s="180"/>
      <c r="AC345" s="180"/>
      <c r="AD345" s="180"/>
      <c r="AE345" s="180"/>
      <c r="AF345" s="259"/>
    </row>
    <row r="346" ht="4.5" customHeight="1">
      <c r="A346" s="176"/>
      <c r="B346" s="177"/>
      <c r="C346" s="178"/>
      <c r="D346" s="178"/>
      <c r="E346" s="179"/>
      <c r="F346" s="180"/>
      <c r="G346" s="180"/>
      <c r="H346" s="180"/>
      <c r="I346" s="180"/>
      <c r="J346" s="180"/>
      <c r="K346" s="180"/>
      <c r="L346" s="180"/>
      <c r="M346" s="180"/>
      <c r="N346" s="180"/>
      <c r="O346" s="180"/>
      <c r="P346" s="180"/>
      <c r="Q346" s="180"/>
      <c r="R346" s="180"/>
      <c r="S346" s="180"/>
      <c r="T346" s="180"/>
      <c r="U346" s="181"/>
      <c r="V346" s="181"/>
      <c r="W346" s="181"/>
      <c r="X346" s="181"/>
      <c r="Y346" s="181"/>
      <c r="Z346" s="180"/>
      <c r="AA346" s="180"/>
      <c r="AB346" s="180"/>
      <c r="AC346" s="180"/>
      <c r="AD346" s="180"/>
      <c r="AE346" s="180"/>
      <c r="AF346" s="259"/>
    </row>
    <row r="347" ht="4.5" customHeight="1">
      <c r="A347" s="176"/>
      <c r="B347" s="177"/>
      <c r="C347" s="178"/>
      <c r="D347" s="178"/>
      <c r="E347" s="179"/>
      <c r="F347" s="180"/>
      <c r="G347" s="180"/>
      <c r="H347" s="180"/>
      <c r="I347" s="180"/>
      <c r="J347" s="180"/>
      <c r="K347" s="180"/>
      <c r="L347" s="180"/>
      <c r="M347" s="180"/>
      <c r="N347" s="180"/>
      <c r="O347" s="180"/>
      <c r="P347" s="180"/>
      <c r="Q347" s="180"/>
      <c r="R347" s="180"/>
      <c r="S347" s="180"/>
      <c r="T347" s="180"/>
      <c r="U347" s="181"/>
      <c r="V347" s="181"/>
      <c r="W347" s="181"/>
      <c r="X347" s="181"/>
      <c r="Y347" s="181"/>
      <c r="Z347" s="180"/>
      <c r="AA347" s="180"/>
      <c r="AB347" s="180"/>
      <c r="AC347" s="180"/>
      <c r="AD347" s="180"/>
      <c r="AE347" s="180"/>
      <c r="AF347" s="259"/>
    </row>
    <row r="348" ht="4.5" customHeight="1">
      <c r="A348" s="176"/>
      <c r="B348" s="177"/>
      <c r="C348" s="178"/>
      <c r="D348" s="178"/>
      <c r="E348" s="179"/>
      <c r="F348" s="180"/>
      <c r="G348" s="180"/>
      <c r="H348" s="180"/>
      <c r="I348" s="180"/>
      <c r="J348" s="180"/>
      <c r="K348" s="180"/>
      <c r="L348" s="180"/>
      <c r="M348" s="180"/>
      <c r="N348" s="180"/>
      <c r="O348" s="180"/>
      <c r="P348" s="180"/>
      <c r="Q348" s="180"/>
      <c r="R348" s="180"/>
      <c r="S348" s="180"/>
      <c r="T348" s="180"/>
      <c r="U348" s="181"/>
      <c r="V348" s="181"/>
      <c r="W348" s="181"/>
      <c r="X348" s="181"/>
      <c r="Y348" s="181"/>
      <c r="Z348" s="180"/>
      <c r="AA348" s="180"/>
      <c r="AB348" s="180"/>
      <c r="AC348" s="180"/>
      <c r="AD348" s="180"/>
      <c r="AE348" s="180"/>
      <c r="AF348" s="259"/>
    </row>
    <row r="349" ht="4.5" customHeight="1">
      <c r="A349" s="176"/>
      <c r="B349" s="177"/>
      <c r="C349" s="178"/>
      <c r="D349" s="178"/>
      <c r="E349" s="179"/>
      <c r="F349" s="180"/>
      <c r="G349" s="180"/>
      <c r="H349" s="180"/>
      <c r="I349" s="180"/>
      <c r="J349" s="180"/>
      <c r="K349" s="180"/>
      <c r="L349" s="180"/>
      <c r="M349" s="180"/>
      <c r="N349" s="180"/>
      <c r="O349" s="180"/>
      <c r="P349" s="180"/>
      <c r="Q349" s="180"/>
      <c r="R349" s="180"/>
      <c r="S349" s="180"/>
      <c r="T349" s="180"/>
      <c r="U349" s="181"/>
      <c r="V349" s="181"/>
      <c r="W349" s="181"/>
      <c r="X349" s="181"/>
      <c r="Y349" s="181"/>
      <c r="Z349" s="180"/>
      <c r="AA349" s="180"/>
      <c r="AB349" s="180"/>
      <c r="AC349" s="180"/>
      <c r="AD349" s="180"/>
      <c r="AE349" s="180"/>
      <c r="AF349" s="259"/>
    </row>
    <row r="350" ht="4.5" customHeight="1">
      <c r="A350" s="176"/>
      <c r="B350" s="177"/>
      <c r="C350" s="178"/>
      <c r="D350" s="178"/>
      <c r="E350" s="179"/>
      <c r="F350" s="180"/>
      <c r="G350" s="180"/>
      <c r="H350" s="180"/>
      <c r="I350" s="180"/>
      <c r="J350" s="180"/>
      <c r="K350" s="180"/>
      <c r="L350" s="180"/>
      <c r="M350" s="180"/>
      <c r="N350" s="180"/>
      <c r="O350" s="180"/>
      <c r="P350" s="180"/>
      <c r="Q350" s="180"/>
      <c r="R350" s="180"/>
      <c r="S350" s="180"/>
      <c r="T350" s="180"/>
      <c r="U350" s="181"/>
      <c r="V350" s="181"/>
      <c r="W350" s="181"/>
      <c r="X350" s="181"/>
      <c r="Y350" s="181"/>
      <c r="Z350" s="180"/>
      <c r="AA350" s="180"/>
      <c r="AB350" s="180"/>
      <c r="AC350" s="180"/>
      <c r="AD350" s="180"/>
      <c r="AE350" s="180"/>
      <c r="AF350" s="259"/>
    </row>
    <row r="351" ht="4.5" customHeight="1">
      <c r="A351" s="176"/>
      <c r="B351" s="177"/>
      <c r="C351" s="178"/>
      <c r="D351" s="178"/>
      <c r="E351" s="179"/>
      <c r="F351" s="180"/>
      <c r="G351" s="180"/>
      <c r="H351" s="180"/>
      <c r="I351" s="180"/>
      <c r="J351" s="180"/>
      <c r="K351" s="180"/>
      <c r="L351" s="180"/>
      <c r="M351" s="180"/>
      <c r="N351" s="180"/>
      <c r="O351" s="180"/>
      <c r="P351" s="180"/>
      <c r="Q351" s="180"/>
      <c r="R351" s="180"/>
      <c r="S351" s="180"/>
      <c r="T351" s="180"/>
      <c r="U351" s="181"/>
      <c r="V351" s="181"/>
      <c r="W351" s="181"/>
      <c r="X351" s="181"/>
      <c r="Y351" s="181"/>
      <c r="Z351" s="180"/>
      <c r="AA351" s="180"/>
      <c r="AB351" s="180"/>
      <c r="AC351" s="180"/>
      <c r="AD351" s="180"/>
      <c r="AE351" s="180"/>
      <c r="AF351" s="259"/>
    </row>
    <row r="352" ht="4.5" customHeight="1">
      <c r="A352" s="176"/>
      <c r="B352" s="177"/>
      <c r="C352" s="178"/>
      <c r="D352" s="178"/>
      <c r="E352" s="179"/>
      <c r="F352" s="180"/>
      <c r="G352" s="180"/>
      <c r="H352" s="180"/>
      <c r="I352" s="180"/>
      <c r="J352" s="180"/>
      <c r="K352" s="180"/>
      <c r="L352" s="180"/>
      <c r="M352" s="180"/>
      <c r="N352" s="180"/>
      <c r="O352" s="180"/>
      <c r="P352" s="180"/>
      <c r="Q352" s="180"/>
      <c r="R352" s="180"/>
      <c r="S352" s="180"/>
      <c r="T352" s="180"/>
      <c r="U352" s="181"/>
      <c r="V352" s="181"/>
      <c r="W352" s="181"/>
      <c r="X352" s="181"/>
      <c r="Y352" s="181"/>
      <c r="Z352" s="180"/>
      <c r="AA352" s="180"/>
      <c r="AB352" s="180"/>
      <c r="AC352" s="180"/>
      <c r="AD352" s="180"/>
      <c r="AE352" s="180"/>
      <c r="AF352" s="259"/>
    </row>
    <row r="353" ht="4.5" customHeight="1">
      <c r="A353" s="176"/>
      <c r="B353" s="177"/>
      <c r="C353" s="178"/>
      <c r="D353" s="178"/>
      <c r="E353" s="179"/>
      <c r="F353" s="180"/>
      <c r="G353" s="180"/>
      <c r="H353" s="180"/>
      <c r="I353" s="180"/>
      <c r="J353" s="180"/>
      <c r="K353" s="180"/>
      <c r="L353" s="180"/>
      <c r="M353" s="180"/>
      <c r="N353" s="180"/>
      <c r="O353" s="180"/>
      <c r="P353" s="180"/>
      <c r="Q353" s="180"/>
      <c r="R353" s="180"/>
      <c r="S353" s="180"/>
      <c r="T353" s="180"/>
      <c r="U353" s="181"/>
      <c r="V353" s="181"/>
      <c r="W353" s="181"/>
      <c r="X353" s="181"/>
      <c r="Y353" s="181"/>
      <c r="Z353" s="180"/>
      <c r="AA353" s="180"/>
      <c r="AB353" s="180"/>
      <c r="AC353" s="180"/>
      <c r="AD353" s="180"/>
      <c r="AE353" s="180"/>
      <c r="AF353" s="259"/>
    </row>
    <row r="354" ht="4.5" customHeight="1">
      <c r="A354" s="176"/>
      <c r="B354" s="177"/>
      <c r="C354" s="178"/>
      <c r="D354" s="178"/>
      <c r="E354" s="179"/>
      <c r="F354" s="180"/>
      <c r="G354" s="180"/>
      <c r="H354" s="180"/>
      <c r="I354" s="180"/>
      <c r="J354" s="180"/>
      <c r="K354" s="180"/>
      <c r="L354" s="180"/>
      <c r="M354" s="180"/>
      <c r="N354" s="180"/>
      <c r="O354" s="180"/>
      <c r="P354" s="180"/>
      <c r="Q354" s="180"/>
      <c r="R354" s="180"/>
      <c r="S354" s="180"/>
      <c r="T354" s="180"/>
      <c r="U354" s="181"/>
      <c r="V354" s="181"/>
      <c r="W354" s="181"/>
      <c r="X354" s="181"/>
      <c r="Y354" s="181"/>
      <c r="Z354" s="180"/>
      <c r="AA354" s="180"/>
      <c r="AB354" s="180"/>
      <c r="AC354" s="180"/>
      <c r="AD354" s="180"/>
      <c r="AE354" s="180"/>
      <c r="AF354" s="259"/>
    </row>
    <row r="355" ht="4.5" customHeight="1">
      <c r="A355" s="176"/>
      <c r="B355" s="177"/>
      <c r="C355" s="178"/>
      <c r="D355" s="178"/>
      <c r="E355" s="179"/>
      <c r="F355" s="180"/>
      <c r="G355" s="180"/>
      <c r="H355" s="180"/>
      <c r="I355" s="180"/>
      <c r="J355" s="180"/>
      <c r="K355" s="180"/>
      <c r="L355" s="180"/>
      <c r="M355" s="180"/>
      <c r="N355" s="180"/>
      <c r="O355" s="180"/>
      <c r="P355" s="180"/>
      <c r="Q355" s="180"/>
      <c r="R355" s="180"/>
      <c r="S355" s="180"/>
      <c r="T355" s="180"/>
      <c r="U355" s="181"/>
      <c r="V355" s="181"/>
      <c r="W355" s="181"/>
      <c r="X355" s="181"/>
      <c r="Y355" s="181"/>
      <c r="Z355" s="180"/>
      <c r="AA355" s="180"/>
      <c r="AB355" s="180"/>
      <c r="AC355" s="180"/>
      <c r="AD355" s="180"/>
      <c r="AE355" s="180"/>
      <c r="AF355" s="259"/>
    </row>
    <row r="356" ht="4.5" customHeight="1">
      <c r="A356" s="176"/>
      <c r="B356" s="177"/>
      <c r="C356" s="178"/>
      <c r="D356" s="178"/>
      <c r="E356" s="179"/>
      <c r="F356" s="180"/>
      <c r="G356" s="180"/>
      <c r="H356" s="180"/>
      <c r="I356" s="180"/>
      <c r="J356" s="180"/>
      <c r="K356" s="180"/>
      <c r="L356" s="180"/>
      <c r="M356" s="180"/>
      <c r="N356" s="180"/>
      <c r="O356" s="180"/>
      <c r="P356" s="180"/>
      <c r="Q356" s="180"/>
      <c r="R356" s="180"/>
      <c r="S356" s="180"/>
      <c r="T356" s="180"/>
      <c r="U356" s="181"/>
      <c r="V356" s="181"/>
      <c r="W356" s="181"/>
      <c r="X356" s="181"/>
      <c r="Y356" s="181"/>
      <c r="Z356" s="180"/>
      <c r="AA356" s="180"/>
      <c r="AB356" s="180"/>
      <c r="AC356" s="180"/>
      <c r="AD356" s="180"/>
      <c r="AE356" s="180"/>
      <c r="AF356" s="259"/>
    </row>
    <row r="357" ht="4.5" customHeight="1">
      <c r="A357" s="176"/>
      <c r="B357" s="177"/>
      <c r="C357" s="178"/>
      <c r="D357" s="178"/>
      <c r="E357" s="179"/>
      <c r="F357" s="180"/>
      <c r="G357" s="180"/>
      <c r="H357" s="180"/>
      <c r="I357" s="180"/>
      <c r="J357" s="180"/>
      <c r="K357" s="180"/>
      <c r="L357" s="180"/>
      <c r="M357" s="180"/>
      <c r="N357" s="180"/>
      <c r="O357" s="180"/>
      <c r="P357" s="180"/>
      <c r="Q357" s="180"/>
      <c r="R357" s="180"/>
      <c r="S357" s="180"/>
      <c r="T357" s="180"/>
      <c r="U357" s="181"/>
      <c r="V357" s="181"/>
      <c r="W357" s="181"/>
      <c r="X357" s="181"/>
      <c r="Y357" s="181"/>
      <c r="Z357" s="180"/>
      <c r="AA357" s="180"/>
      <c r="AB357" s="180"/>
      <c r="AC357" s="180"/>
      <c r="AD357" s="180"/>
      <c r="AE357" s="180"/>
      <c r="AF357" s="259"/>
    </row>
    <row r="358" ht="4.5" customHeight="1">
      <c r="A358" s="176"/>
      <c r="B358" s="177"/>
      <c r="C358" s="178"/>
      <c r="D358" s="178"/>
      <c r="E358" s="179"/>
      <c r="F358" s="180"/>
      <c r="G358" s="180"/>
      <c r="H358" s="180"/>
      <c r="I358" s="180"/>
      <c r="J358" s="180"/>
      <c r="K358" s="180"/>
      <c r="L358" s="180"/>
      <c r="M358" s="180"/>
      <c r="N358" s="180"/>
      <c r="O358" s="180"/>
      <c r="P358" s="180"/>
      <c r="Q358" s="180"/>
      <c r="R358" s="180"/>
      <c r="S358" s="180"/>
      <c r="T358" s="180"/>
      <c r="U358" s="181"/>
      <c r="V358" s="181"/>
      <c r="W358" s="181"/>
      <c r="X358" s="181"/>
      <c r="Y358" s="181"/>
      <c r="Z358" s="180"/>
      <c r="AA358" s="180"/>
      <c r="AB358" s="180"/>
      <c r="AC358" s="180"/>
      <c r="AD358" s="180"/>
      <c r="AE358" s="180"/>
      <c r="AF358" s="259"/>
    </row>
    <row r="359" ht="4.5" customHeight="1">
      <c r="A359" s="176"/>
      <c r="B359" s="177"/>
      <c r="C359" s="178"/>
      <c r="D359" s="178"/>
      <c r="E359" s="179"/>
      <c r="F359" s="180"/>
      <c r="G359" s="180"/>
      <c r="H359" s="180"/>
      <c r="I359" s="180"/>
      <c r="J359" s="180"/>
      <c r="K359" s="180"/>
      <c r="L359" s="180"/>
      <c r="M359" s="180"/>
      <c r="N359" s="180"/>
      <c r="O359" s="180"/>
      <c r="P359" s="180"/>
      <c r="Q359" s="180"/>
      <c r="R359" s="180"/>
      <c r="S359" s="180"/>
      <c r="T359" s="180"/>
      <c r="U359" s="181"/>
      <c r="V359" s="181"/>
      <c r="W359" s="181"/>
      <c r="X359" s="181"/>
      <c r="Y359" s="181"/>
      <c r="Z359" s="180"/>
      <c r="AA359" s="180"/>
      <c r="AB359" s="180"/>
      <c r="AC359" s="180"/>
      <c r="AD359" s="180"/>
      <c r="AE359" s="180"/>
      <c r="AF359" s="259"/>
    </row>
    <row r="360" ht="4.5" customHeight="1">
      <c r="A360" s="176"/>
      <c r="B360" s="177"/>
      <c r="C360" s="178"/>
      <c r="D360" s="178"/>
      <c r="E360" s="179"/>
      <c r="F360" s="180"/>
      <c r="G360" s="180"/>
      <c r="H360" s="180"/>
      <c r="I360" s="180"/>
      <c r="J360" s="180"/>
      <c r="K360" s="180"/>
      <c r="L360" s="180"/>
      <c r="M360" s="180"/>
      <c r="N360" s="180"/>
      <c r="O360" s="180"/>
      <c r="P360" s="180"/>
      <c r="Q360" s="180"/>
      <c r="R360" s="180"/>
      <c r="S360" s="180"/>
      <c r="T360" s="180"/>
      <c r="U360" s="181"/>
      <c r="V360" s="181"/>
      <c r="W360" s="181"/>
      <c r="X360" s="181"/>
      <c r="Y360" s="181"/>
      <c r="Z360" s="180"/>
      <c r="AA360" s="180"/>
      <c r="AB360" s="180"/>
      <c r="AC360" s="180"/>
      <c r="AD360" s="180"/>
      <c r="AE360" s="180"/>
      <c r="AF360" s="259"/>
    </row>
    <row r="361" ht="4.5" customHeight="1">
      <c r="A361" s="176"/>
      <c r="B361" s="177"/>
      <c r="C361" s="178"/>
      <c r="D361" s="178"/>
      <c r="E361" s="179"/>
      <c r="F361" s="180"/>
      <c r="G361" s="180"/>
      <c r="H361" s="180"/>
      <c r="I361" s="180"/>
      <c r="J361" s="180"/>
      <c r="K361" s="180"/>
      <c r="L361" s="180"/>
      <c r="M361" s="180"/>
      <c r="N361" s="180"/>
      <c r="O361" s="180"/>
      <c r="P361" s="180"/>
      <c r="Q361" s="180"/>
      <c r="R361" s="180"/>
      <c r="S361" s="180"/>
      <c r="T361" s="180"/>
      <c r="U361" s="181"/>
      <c r="V361" s="181"/>
      <c r="W361" s="181"/>
      <c r="X361" s="181"/>
      <c r="Y361" s="181"/>
      <c r="Z361" s="180"/>
      <c r="AA361" s="180"/>
      <c r="AB361" s="180"/>
      <c r="AC361" s="180"/>
      <c r="AD361" s="180"/>
      <c r="AE361" s="180"/>
      <c r="AF361" s="259"/>
    </row>
    <row r="362" ht="4.5" customHeight="1">
      <c r="A362" s="176"/>
      <c r="B362" s="177"/>
      <c r="C362" s="178"/>
      <c r="D362" s="178"/>
      <c r="E362" s="179"/>
      <c r="F362" s="180"/>
      <c r="G362" s="180"/>
      <c r="H362" s="180"/>
      <c r="I362" s="180"/>
      <c r="J362" s="180"/>
      <c r="K362" s="180"/>
      <c r="L362" s="180"/>
      <c r="M362" s="180"/>
      <c r="N362" s="180"/>
      <c r="O362" s="180"/>
      <c r="P362" s="180"/>
      <c r="Q362" s="180"/>
      <c r="R362" s="180"/>
      <c r="S362" s="180"/>
      <c r="T362" s="180"/>
      <c r="U362" s="181"/>
      <c r="V362" s="181"/>
      <c r="W362" s="181"/>
      <c r="X362" s="181"/>
      <c r="Y362" s="181"/>
      <c r="Z362" s="180"/>
      <c r="AA362" s="180"/>
      <c r="AB362" s="180"/>
      <c r="AC362" s="180"/>
      <c r="AD362" s="180"/>
      <c r="AE362" s="180"/>
      <c r="AF362" s="259"/>
    </row>
    <row r="363" ht="15.75" customHeight="1">
      <c r="A363" s="260"/>
    </row>
    <row r="364" ht="15.75" customHeight="1">
      <c r="A364" s="260"/>
    </row>
    <row r="365" ht="15.75" customHeight="1">
      <c r="A365" s="260"/>
    </row>
    <row r="366" ht="15.75" customHeight="1">
      <c r="A366" s="260"/>
    </row>
    <row r="367" ht="15.75" customHeight="1">
      <c r="A367" s="260"/>
    </row>
    <row r="368" ht="15.75" customHeight="1">
      <c r="A368" s="260"/>
    </row>
    <row r="369" ht="15.75" customHeight="1">
      <c r="A369" s="260"/>
    </row>
    <row r="370" ht="15.75" customHeight="1">
      <c r="A370" s="260"/>
    </row>
    <row r="371" ht="15.75" customHeight="1">
      <c r="A371" s="260"/>
    </row>
    <row r="372" ht="15.75" customHeight="1">
      <c r="A372" s="260"/>
    </row>
    <row r="373" ht="15.75" customHeight="1">
      <c r="A373" s="260"/>
    </row>
    <row r="374" ht="15.75" customHeight="1">
      <c r="A374" s="260"/>
    </row>
    <row r="375" ht="15.75" customHeight="1">
      <c r="A375" s="260"/>
    </row>
    <row r="376" ht="15.75" customHeight="1">
      <c r="A376" s="260"/>
    </row>
    <row r="377" ht="15.75" customHeight="1">
      <c r="A377" s="260"/>
    </row>
    <row r="378" ht="15.75" customHeight="1">
      <c r="A378" s="260"/>
    </row>
    <row r="379" ht="15.75" customHeight="1">
      <c r="A379" s="260"/>
    </row>
    <row r="380" ht="15.75" customHeight="1">
      <c r="A380" s="260"/>
    </row>
    <row r="381" ht="15.75" customHeight="1">
      <c r="A381" s="260"/>
    </row>
    <row r="382" ht="15.75" customHeight="1">
      <c r="A382" s="260"/>
    </row>
    <row r="383" ht="15.75" customHeight="1">
      <c r="A383" s="260"/>
    </row>
    <row r="384" ht="15.75" customHeight="1">
      <c r="A384" s="260"/>
    </row>
    <row r="385" ht="15.75" customHeight="1">
      <c r="A385" s="260"/>
    </row>
    <row r="386" ht="15.75" customHeight="1">
      <c r="A386" s="260"/>
    </row>
    <row r="387" ht="15.75" customHeight="1">
      <c r="A387" s="260"/>
    </row>
    <row r="388" ht="15.75" customHeight="1">
      <c r="A388" s="260"/>
    </row>
    <row r="389" ht="15.75" customHeight="1">
      <c r="A389" s="260"/>
    </row>
    <row r="390" ht="15.75" customHeight="1">
      <c r="A390" s="260"/>
    </row>
    <row r="391" ht="15.75" customHeight="1">
      <c r="A391" s="260"/>
    </row>
    <row r="392" ht="15.75" customHeight="1">
      <c r="A392" s="260"/>
    </row>
    <row r="393" ht="15.75" customHeight="1">
      <c r="A393" s="260"/>
    </row>
    <row r="394" ht="15.75" customHeight="1">
      <c r="A394" s="260"/>
    </row>
    <row r="395" ht="15.75" customHeight="1">
      <c r="A395" s="260"/>
    </row>
    <row r="396" ht="15.75" customHeight="1">
      <c r="A396" s="260"/>
    </row>
    <row r="397" ht="15.75" customHeight="1">
      <c r="A397" s="260"/>
    </row>
    <row r="398" ht="15.75" customHeight="1">
      <c r="A398" s="260"/>
    </row>
    <row r="399" ht="15.75" customHeight="1">
      <c r="A399" s="260"/>
    </row>
    <row r="400" ht="15.75" customHeight="1">
      <c r="A400" s="260"/>
    </row>
    <row r="401" ht="15.75" customHeight="1">
      <c r="A401" s="260"/>
    </row>
    <row r="402" ht="15.75" customHeight="1">
      <c r="A402" s="260"/>
    </row>
    <row r="403" ht="15.75" customHeight="1">
      <c r="A403" s="260"/>
    </row>
    <row r="404" ht="15.75" customHeight="1">
      <c r="A404" s="260"/>
    </row>
    <row r="405" ht="15.75" customHeight="1">
      <c r="A405" s="260"/>
    </row>
    <row r="406" ht="15.75" customHeight="1">
      <c r="A406" s="260"/>
    </row>
    <row r="407" ht="15.75" customHeight="1">
      <c r="A407" s="260"/>
    </row>
    <row r="408" ht="15.75" customHeight="1">
      <c r="A408" s="260"/>
    </row>
    <row r="409" ht="15.75" customHeight="1">
      <c r="A409" s="260"/>
    </row>
    <row r="410" ht="15.75" customHeight="1">
      <c r="A410" s="260"/>
    </row>
    <row r="411" ht="15.75" customHeight="1">
      <c r="A411" s="260"/>
    </row>
    <row r="412" ht="15.75" customHeight="1">
      <c r="A412" s="260"/>
    </row>
    <row r="413" ht="15.75" customHeight="1">
      <c r="A413" s="260"/>
    </row>
    <row r="414" ht="15.75" customHeight="1">
      <c r="A414" s="260"/>
    </row>
    <row r="415" ht="15.75" customHeight="1">
      <c r="A415" s="260"/>
    </row>
    <row r="416" ht="15.75" customHeight="1">
      <c r="A416" s="260"/>
    </row>
    <row r="417" ht="15.75" customHeight="1">
      <c r="A417" s="260"/>
    </row>
    <row r="418" ht="15.75" customHeight="1">
      <c r="A418" s="260"/>
    </row>
    <row r="419" ht="15.75" customHeight="1">
      <c r="A419" s="260"/>
    </row>
    <row r="420" ht="15.75" customHeight="1">
      <c r="A420" s="260"/>
    </row>
    <row r="421" ht="15.75" customHeight="1">
      <c r="A421" s="260"/>
    </row>
    <row r="422" ht="15.75" customHeight="1">
      <c r="A422" s="260"/>
    </row>
    <row r="423" ht="15.75" customHeight="1">
      <c r="A423" s="260"/>
    </row>
    <row r="424" ht="15.75" customHeight="1">
      <c r="A424" s="260"/>
    </row>
    <row r="425" ht="15.75" customHeight="1">
      <c r="A425" s="260"/>
    </row>
    <row r="426" ht="15.75" customHeight="1">
      <c r="A426" s="260"/>
    </row>
    <row r="427" ht="15.75" customHeight="1">
      <c r="A427" s="260"/>
    </row>
    <row r="428" ht="15.75" customHeight="1">
      <c r="A428" s="260"/>
    </row>
    <row r="429" ht="15.75" customHeight="1">
      <c r="A429" s="260"/>
    </row>
    <row r="430" ht="15.75" customHeight="1">
      <c r="A430" s="260"/>
    </row>
    <row r="431" ht="15.75" customHeight="1">
      <c r="A431" s="260"/>
    </row>
    <row r="432" ht="15.75" customHeight="1">
      <c r="A432" s="260"/>
    </row>
    <row r="433" ht="15.75" customHeight="1">
      <c r="A433" s="260"/>
    </row>
    <row r="434" ht="15.75" customHeight="1">
      <c r="A434" s="260"/>
    </row>
    <row r="435" ht="15.75" customHeight="1">
      <c r="A435" s="260"/>
    </row>
    <row r="436" ht="15.75" customHeight="1">
      <c r="A436" s="260"/>
    </row>
    <row r="437" ht="15.75" customHeight="1">
      <c r="A437" s="260"/>
    </row>
    <row r="438" ht="15.75" customHeight="1">
      <c r="A438" s="260"/>
    </row>
    <row r="439" ht="15.75" customHeight="1">
      <c r="A439" s="260"/>
    </row>
    <row r="440" ht="15.75" customHeight="1">
      <c r="A440" s="260"/>
    </row>
    <row r="441" ht="15.75" customHeight="1">
      <c r="A441" s="260"/>
    </row>
    <row r="442" ht="15.75" customHeight="1">
      <c r="A442" s="260"/>
    </row>
    <row r="443" ht="15.75" customHeight="1">
      <c r="A443" s="260"/>
    </row>
    <row r="444" ht="15.75" customHeight="1">
      <c r="A444" s="260"/>
    </row>
    <row r="445" ht="15.75" customHeight="1">
      <c r="A445" s="260"/>
    </row>
    <row r="446" ht="15.75" customHeight="1">
      <c r="A446" s="260"/>
    </row>
    <row r="447" ht="15.75" customHeight="1">
      <c r="A447" s="260"/>
    </row>
    <row r="448" ht="15.75" customHeight="1">
      <c r="A448" s="260"/>
    </row>
    <row r="449" ht="15.75" customHeight="1">
      <c r="A449" s="260"/>
    </row>
    <row r="450" ht="15.75" customHeight="1">
      <c r="A450" s="260"/>
    </row>
    <row r="451" ht="15.75" customHeight="1">
      <c r="A451" s="260"/>
    </row>
    <row r="452" ht="15.75" customHeight="1">
      <c r="A452" s="260"/>
    </row>
    <row r="453" ht="15.75" customHeight="1">
      <c r="A453" s="260"/>
    </row>
    <row r="454" ht="15.75" customHeight="1">
      <c r="A454" s="260"/>
    </row>
    <row r="455" ht="15.75" customHeight="1">
      <c r="A455" s="260"/>
    </row>
    <row r="456" ht="15.75" customHeight="1">
      <c r="A456" s="260"/>
    </row>
    <row r="457" ht="15.75" customHeight="1">
      <c r="A457" s="260"/>
    </row>
    <row r="458" ht="15.75" customHeight="1">
      <c r="A458" s="260"/>
    </row>
    <row r="459" ht="15.75" customHeight="1">
      <c r="A459" s="260"/>
    </row>
    <row r="460" ht="15.75" customHeight="1">
      <c r="A460" s="260"/>
    </row>
    <row r="461" ht="15.75" customHeight="1">
      <c r="A461" s="260"/>
    </row>
    <row r="462" ht="15.75" customHeight="1">
      <c r="A462" s="260"/>
    </row>
    <row r="463" ht="15.75" customHeight="1">
      <c r="A463" s="260"/>
    </row>
    <row r="464" ht="15.75" customHeight="1">
      <c r="A464" s="260"/>
    </row>
    <row r="465" ht="15.75" customHeight="1">
      <c r="A465" s="260"/>
    </row>
    <row r="466" ht="15.75" customHeight="1">
      <c r="A466" s="260"/>
    </row>
    <row r="467" ht="15.75" customHeight="1">
      <c r="A467" s="260"/>
    </row>
    <row r="468" ht="15.75" customHeight="1">
      <c r="A468" s="260"/>
    </row>
    <row r="469" ht="15.75" customHeight="1">
      <c r="A469" s="260"/>
    </row>
    <row r="470" ht="15.75" customHeight="1">
      <c r="A470" s="260"/>
    </row>
    <row r="471" ht="15.75" customHeight="1">
      <c r="A471" s="260"/>
    </row>
    <row r="472" ht="15.75" customHeight="1">
      <c r="A472" s="260"/>
    </row>
    <row r="473" ht="15.75" customHeight="1">
      <c r="A473" s="260"/>
    </row>
    <row r="474" ht="15.75" customHeight="1">
      <c r="A474" s="260"/>
    </row>
    <row r="475" ht="15.75" customHeight="1">
      <c r="A475" s="260"/>
    </row>
    <row r="476" ht="15.75" customHeight="1">
      <c r="A476" s="260"/>
    </row>
    <row r="477" ht="15.75" customHeight="1">
      <c r="A477" s="260"/>
    </row>
    <row r="478" ht="15.75" customHeight="1">
      <c r="A478" s="260"/>
    </row>
    <row r="479" ht="15.75" customHeight="1">
      <c r="A479" s="260"/>
    </row>
    <row r="480" ht="15.75" customHeight="1">
      <c r="A480" s="260"/>
    </row>
    <row r="481" ht="15.75" customHeight="1">
      <c r="A481" s="260"/>
    </row>
    <row r="482" ht="15.75" customHeight="1">
      <c r="A482" s="260"/>
    </row>
    <row r="483" ht="15.75" customHeight="1">
      <c r="A483" s="260"/>
    </row>
    <row r="484" ht="15.75" customHeight="1">
      <c r="A484" s="260"/>
    </row>
    <row r="485" ht="15.75" customHeight="1">
      <c r="A485" s="260"/>
    </row>
    <row r="486" ht="15.75" customHeight="1">
      <c r="A486" s="260"/>
    </row>
    <row r="487" ht="15.75" customHeight="1">
      <c r="A487" s="260"/>
    </row>
    <row r="488" ht="15.75" customHeight="1">
      <c r="A488" s="260"/>
    </row>
    <row r="489" ht="15.75" customHeight="1">
      <c r="A489" s="260"/>
    </row>
    <row r="490" ht="15.75" customHeight="1">
      <c r="A490" s="260"/>
    </row>
    <row r="491" ht="15.75" customHeight="1">
      <c r="A491" s="260"/>
    </row>
    <row r="492" ht="15.75" customHeight="1">
      <c r="A492" s="260"/>
    </row>
    <row r="493" ht="15.75" customHeight="1">
      <c r="A493" s="260"/>
    </row>
    <row r="494" ht="15.75" customHeight="1">
      <c r="A494" s="260"/>
    </row>
    <row r="495" ht="15.75" customHeight="1">
      <c r="A495" s="260"/>
    </row>
    <row r="496" ht="15.75" customHeight="1">
      <c r="A496" s="260"/>
    </row>
    <row r="497" ht="15.75" customHeight="1">
      <c r="A497" s="260"/>
    </row>
    <row r="498" ht="15.75" customHeight="1">
      <c r="A498" s="260"/>
    </row>
    <row r="499" ht="15.75" customHeight="1">
      <c r="A499" s="260"/>
    </row>
    <row r="500" ht="15.75" customHeight="1">
      <c r="A500" s="260"/>
    </row>
    <row r="501" ht="15.75" customHeight="1">
      <c r="A501" s="260"/>
    </row>
    <row r="502" ht="15.75" customHeight="1">
      <c r="A502" s="260"/>
    </row>
    <row r="503" ht="15.75" customHeight="1">
      <c r="A503" s="260"/>
    </row>
    <row r="504" ht="15.75" customHeight="1">
      <c r="A504" s="260"/>
    </row>
    <row r="505" ht="15.75" customHeight="1">
      <c r="A505" s="260"/>
    </row>
    <row r="506" ht="15.75" customHeight="1">
      <c r="A506" s="260"/>
    </row>
    <row r="507" ht="15.75" customHeight="1">
      <c r="A507" s="260"/>
    </row>
    <row r="508" ht="15.75" customHeight="1">
      <c r="A508" s="260"/>
    </row>
    <row r="509" ht="15.75" customHeight="1">
      <c r="A509" s="260"/>
    </row>
    <row r="510" ht="15.75" customHeight="1">
      <c r="A510" s="260"/>
    </row>
    <row r="511" ht="15.75" customHeight="1">
      <c r="A511" s="260"/>
    </row>
    <row r="512" ht="15.75" customHeight="1">
      <c r="A512" s="260"/>
    </row>
    <row r="513" ht="15.75" customHeight="1">
      <c r="A513" s="260"/>
    </row>
    <row r="514" ht="15.75" customHeight="1">
      <c r="A514" s="260"/>
    </row>
    <row r="515" ht="15.75" customHeight="1">
      <c r="A515" s="260"/>
    </row>
    <row r="516" ht="15.75" customHeight="1">
      <c r="A516" s="260"/>
    </row>
    <row r="517" ht="15.75" customHeight="1">
      <c r="A517" s="260"/>
    </row>
    <row r="518" ht="15.75" customHeight="1">
      <c r="A518" s="260"/>
    </row>
    <row r="519" ht="15.75" customHeight="1">
      <c r="A519" s="260"/>
    </row>
    <row r="520" ht="15.75" customHeight="1">
      <c r="A520" s="260"/>
    </row>
    <row r="521" ht="15.75" customHeight="1">
      <c r="A521" s="260"/>
    </row>
    <row r="522" ht="15.75" customHeight="1">
      <c r="A522" s="260"/>
    </row>
    <row r="523" ht="15.75" customHeight="1">
      <c r="A523" s="260"/>
    </row>
    <row r="524" ht="15.75" customHeight="1">
      <c r="A524" s="260"/>
    </row>
    <row r="525" ht="15.75" customHeight="1">
      <c r="A525" s="260"/>
    </row>
    <row r="526" ht="15.75" customHeight="1">
      <c r="A526" s="260"/>
    </row>
    <row r="527" ht="15.75" customHeight="1">
      <c r="A527" s="260"/>
    </row>
    <row r="528" ht="15.75" customHeight="1">
      <c r="A528" s="260"/>
    </row>
    <row r="529" ht="15.75" customHeight="1">
      <c r="A529" s="260"/>
    </row>
    <row r="530" ht="15.75" customHeight="1">
      <c r="A530" s="260"/>
    </row>
    <row r="531" ht="15.75" customHeight="1">
      <c r="A531" s="260"/>
    </row>
    <row r="532" ht="15.75" customHeight="1">
      <c r="A532" s="260"/>
    </row>
    <row r="533" ht="15.75" customHeight="1">
      <c r="A533" s="260"/>
    </row>
    <row r="534" ht="15.75" customHeight="1">
      <c r="A534" s="260"/>
    </row>
    <row r="535" ht="15.75" customHeight="1">
      <c r="A535" s="260"/>
    </row>
    <row r="536" ht="15.75" customHeight="1">
      <c r="A536" s="260"/>
    </row>
    <row r="537" ht="15.75" customHeight="1">
      <c r="A537" s="260"/>
    </row>
    <row r="538" ht="15.75" customHeight="1">
      <c r="A538" s="260"/>
    </row>
    <row r="539" ht="15.75" customHeight="1">
      <c r="A539" s="260"/>
    </row>
    <row r="540" ht="15.75" customHeight="1">
      <c r="A540" s="260"/>
    </row>
    <row r="541" ht="15.75" customHeight="1">
      <c r="A541" s="260"/>
    </row>
    <row r="542" ht="15.75" customHeight="1">
      <c r="A542" s="260"/>
    </row>
    <row r="543" ht="15.75" customHeight="1">
      <c r="A543" s="260"/>
    </row>
    <row r="544" ht="15.75" customHeight="1">
      <c r="A544" s="260"/>
    </row>
    <row r="545" ht="15.75" customHeight="1">
      <c r="A545" s="260"/>
    </row>
    <row r="546" ht="15.75" customHeight="1">
      <c r="A546" s="260"/>
    </row>
    <row r="547" ht="15.75" customHeight="1">
      <c r="A547" s="260"/>
    </row>
    <row r="548" ht="15.75" customHeight="1">
      <c r="A548" s="260"/>
    </row>
    <row r="549" ht="15.75" customHeight="1">
      <c r="A549" s="260"/>
    </row>
    <row r="550" ht="15.75" customHeight="1">
      <c r="A550" s="260"/>
    </row>
    <row r="551" ht="15.75" customHeight="1">
      <c r="A551" s="260"/>
    </row>
    <row r="552" ht="15.75" customHeight="1">
      <c r="A552" s="260"/>
    </row>
    <row r="553" ht="15.75" customHeight="1">
      <c r="A553" s="260"/>
    </row>
    <row r="554" ht="15.75" customHeight="1">
      <c r="A554" s="260"/>
    </row>
    <row r="555" ht="15.75" customHeight="1">
      <c r="A555" s="260"/>
    </row>
    <row r="556" ht="15.75" customHeight="1">
      <c r="A556" s="260"/>
    </row>
    <row r="557" ht="15.75" customHeight="1">
      <c r="A557" s="260"/>
    </row>
    <row r="558" ht="15.75" customHeight="1">
      <c r="A558" s="260"/>
    </row>
    <row r="559" ht="15.75" customHeight="1">
      <c r="A559" s="260"/>
    </row>
    <row r="560" ht="15.75" customHeight="1">
      <c r="A560" s="260"/>
    </row>
    <row r="561" ht="15.75" customHeight="1">
      <c r="A561" s="260"/>
    </row>
    <row r="562" ht="15.75" customHeight="1">
      <c r="A562" s="260"/>
    </row>
    <row r="563" ht="15.75" customHeight="1">
      <c r="A563" s="260"/>
    </row>
    <row r="564" ht="15.75" customHeight="1">
      <c r="A564" s="260"/>
    </row>
    <row r="565" ht="15.75" customHeight="1">
      <c r="A565" s="260"/>
    </row>
    <row r="566" ht="15.75" customHeight="1">
      <c r="A566" s="260"/>
    </row>
    <row r="567" ht="15.75" customHeight="1">
      <c r="A567" s="260"/>
    </row>
    <row r="568" ht="15.75" customHeight="1">
      <c r="A568" s="260"/>
    </row>
    <row r="569" ht="15.75" customHeight="1">
      <c r="A569" s="260"/>
    </row>
    <row r="570" ht="15.75" customHeight="1">
      <c r="A570" s="260"/>
    </row>
    <row r="571" ht="15.75" customHeight="1">
      <c r="A571" s="260"/>
    </row>
    <row r="572" ht="15.75" customHeight="1">
      <c r="A572" s="260"/>
    </row>
    <row r="573" ht="15.75" customHeight="1">
      <c r="A573" s="260"/>
    </row>
    <row r="574" ht="15.75" customHeight="1">
      <c r="A574" s="260"/>
    </row>
    <row r="575" ht="15.75" customHeight="1">
      <c r="A575" s="260"/>
    </row>
    <row r="576" ht="15.75" customHeight="1">
      <c r="A576" s="260"/>
    </row>
    <row r="577" ht="15.75" customHeight="1">
      <c r="A577" s="260"/>
    </row>
    <row r="578" ht="15.75" customHeight="1">
      <c r="A578" s="260"/>
    </row>
    <row r="579" ht="15.75" customHeight="1">
      <c r="A579" s="260"/>
    </row>
    <row r="580" ht="15.75" customHeight="1">
      <c r="A580" s="260"/>
    </row>
    <row r="581" ht="15.75" customHeight="1">
      <c r="A581" s="260"/>
    </row>
    <row r="582" ht="15.75" customHeight="1">
      <c r="A582" s="260"/>
    </row>
    <row r="583" ht="15.75" customHeight="1">
      <c r="A583" s="260"/>
    </row>
    <row r="584" ht="15.75" customHeight="1">
      <c r="A584" s="260"/>
    </row>
    <row r="585" ht="15.75" customHeight="1">
      <c r="A585" s="260"/>
    </row>
    <row r="586" ht="15.75" customHeight="1">
      <c r="A586" s="260"/>
    </row>
    <row r="587" ht="15.75" customHeight="1">
      <c r="A587" s="260"/>
    </row>
    <row r="588" ht="15.75" customHeight="1">
      <c r="A588" s="260"/>
    </row>
    <row r="589" ht="15.75" customHeight="1">
      <c r="A589" s="260"/>
    </row>
    <row r="590" ht="15.75" customHeight="1">
      <c r="A590" s="260"/>
    </row>
    <row r="591" ht="15.75" customHeight="1">
      <c r="A591" s="260"/>
    </row>
    <row r="592" ht="15.75" customHeight="1">
      <c r="A592" s="260"/>
    </row>
    <row r="593" ht="15.75" customHeight="1">
      <c r="A593" s="260"/>
    </row>
    <row r="594" ht="15.75" customHeight="1">
      <c r="A594" s="260"/>
    </row>
    <row r="595" ht="15.75" customHeight="1">
      <c r="A595" s="260"/>
    </row>
    <row r="596" ht="15.75" customHeight="1">
      <c r="A596" s="260"/>
    </row>
    <row r="597" ht="15.75" customHeight="1">
      <c r="A597" s="260"/>
    </row>
    <row r="598" ht="15.75" customHeight="1">
      <c r="A598" s="260"/>
    </row>
    <row r="599" ht="15.75" customHeight="1">
      <c r="A599" s="260"/>
    </row>
    <row r="600" ht="15.75" customHeight="1">
      <c r="A600" s="260"/>
    </row>
    <row r="601" ht="15.75" customHeight="1">
      <c r="A601" s="260"/>
    </row>
    <row r="602" ht="15.75" customHeight="1">
      <c r="A602" s="260"/>
    </row>
    <row r="603" ht="15.75" customHeight="1">
      <c r="A603" s="260"/>
    </row>
    <row r="604" ht="15.75" customHeight="1">
      <c r="A604" s="260"/>
    </row>
    <row r="605" ht="15.75" customHeight="1">
      <c r="A605" s="260"/>
    </row>
    <row r="606" ht="15.75" customHeight="1">
      <c r="A606" s="260"/>
    </row>
    <row r="607" ht="15.75" customHeight="1">
      <c r="A607" s="260"/>
    </row>
    <row r="608" ht="15.75" customHeight="1">
      <c r="A608" s="260"/>
    </row>
    <row r="609" ht="15.75" customHeight="1">
      <c r="A609" s="260"/>
    </row>
    <row r="610" ht="15.75" customHeight="1">
      <c r="A610" s="260"/>
    </row>
    <row r="611" ht="15.75" customHeight="1">
      <c r="A611" s="260"/>
    </row>
    <row r="612" ht="15.75" customHeight="1">
      <c r="A612" s="260"/>
    </row>
    <row r="613" ht="15.75" customHeight="1">
      <c r="A613" s="260"/>
    </row>
    <row r="614" ht="15.75" customHeight="1">
      <c r="A614" s="260"/>
    </row>
    <row r="615" ht="15.75" customHeight="1">
      <c r="A615" s="260"/>
    </row>
    <row r="616" ht="15.75" customHeight="1">
      <c r="A616" s="260"/>
    </row>
    <row r="617" ht="15.75" customHeight="1">
      <c r="A617" s="260"/>
    </row>
    <row r="618" ht="15.75" customHeight="1">
      <c r="A618" s="260"/>
    </row>
    <row r="619" ht="15.75" customHeight="1">
      <c r="A619" s="260"/>
    </row>
    <row r="620" ht="15.75" customHeight="1">
      <c r="A620" s="260"/>
    </row>
    <row r="621" ht="15.75" customHeight="1">
      <c r="A621" s="260"/>
    </row>
    <row r="622" ht="15.75" customHeight="1">
      <c r="A622" s="260"/>
    </row>
    <row r="623" ht="15.75" customHeight="1">
      <c r="A623" s="260"/>
    </row>
    <row r="624" ht="15.75" customHeight="1">
      <c r="A624" s="260"/>
    </row>
    <row r="625" ht="15.75" customHeight="1">
      <c r="A625" s="260"/>
    </row>
    <row r="626" ht="15.75" customHeight="1">
      <c r="A626" s="260"/>
    </row>
    <row r="627" ht="15.75" customHeight="1">
      <c r="A627" s="260"/>
    </row>
    <row r="628" ht="15.75" customHeight="1">
      <c r="A628" s="260"/>
    </row>
    <row r="629" ht="15.75" customHeight="1">
      <c r="A629" s="260"/>
    </row>
    <row r="630" ht="15.75" customHeight="1">
      <c r="A630" s="260"/>
    </row>
    <row r="631" ht="15.75" customHeight="1">
      <c r="A631" s="260"/>
    </row>
    <row r="632" ht="15.75" customHeight="1">
      <c r="A632" s="260"/>
    </row>
    <row r="633" ht="15.75" customHeight="1">
      <c r="A633" s="260"/>
    </row>
    <row r="634" ht="15.75" customHeight="1">
      <c r="A634" s="260"/>
    </row>
    <row r="635" ht="15.75" customHeight="1">
      <c r="A635" s="260"/>
    </row>
    <row r="636" ht="15.75" customHeight="1">
      <c r="A636" s="260"/>
    </row>
    <row r="637" ht="15.75" customHeight="1">
      <c r="A637" s="260"/>
    </row>
    <row r="638" ht="15.75" customHeight="1">
      <c r="A638" s="260"/>
    </row>
    <row r="639" ht="15.75" customHeight="1">
      <c r="A639" s="260"/>
    </row>
    <row r="640" ht="15.75" customHeight="1">
      <c r="A640" s="260"/>
    </row>
    <row r="641" ht="15.75" customHeight="1">
      <c r="A641" s="260"/>
    </row>
    <row r="642" ht="15.75" customHeight="1">
      <c r="A642" s="260"/>
    </row>
    <row r="643" ht="15.75" customHeight="1">
      <c r="A643" s="260"/>
    </row>
    <row r="644" ht="15.75" customHeight="1">
      <c r="A644" s="260"/>
    </row>
    <row r="645" ht="15.75" customHeight="1">
      <c r="A645" s="260"/>
    </row>
    <row r="646" ht="15.75" customHeight="1">
      <c r="A646" s="260"/>
    </row>
    <row r="647" ht="15.75" customHeight="1">
      <c r="A647" s="260"/>
    </row>
    <row r="648" ht="15.75" customHeight="1">
      <c r="A648" s="260"/>
    </row>
    <row r="649" ht="15.75" customHeight="1">
      <c r="A649" s="260"/>
    </row>
    <row r="650" ht="15.75" customHeight="1">
      <c r="A650" s="260"/>
    </row>
    <row r="651" ht="15.75" customHeight="1">
      <c r="A651" s="260"/>
    </row>
    <row r="652" ht="15.75" customHeight="1">
      <c r="A652" s="260"/>
    </row>
    <row r="653" ht="15.75" customHeight="1">
      <c r="A653" s="260"/>
    </row>
    <row r="654" ht="15.75" customHeight="1">
      <c r="A654" s="260"/>
    </row>
    <row r="655" ht="15.75" customHeight="1">
      <c r="A655" s="260"/>
    </row>
    <row r="656" ht="15.75" customHeight="1">
      <c r="A656" s="260"/>
    </row>
    <row r="657" ht="15.75" customHeight="1">
      <c r="A657" s="260"/>
    </row>
    <row r="658" ht="15.75" customHeight="1">
      <c r="A658" s="260"/>
    </row>
    <row r="659" ht="15.75" customHeight="1">
      <c r="A659" s="260"/>
    </row>
    <row r="660" ht="15.75" customHeight="1">
      <c r="A660" s="260"/>
    </row>
    <row r="661" ht="15.75" customHeight="1">
      <c r="A661" s="260"/>
    </row>
    <row r="662" ht="15.75" customHeight="1">
      <c r="A662" s="260"/>
    </row>
    <row r="663" ht="15.75" customHeight="1">
      <c r="A663" s="260"/>
    </row>
    <row r="664" ht="15.75" customHeight="1">
      <c r="A664" s="260"/>
    </row>
    <row r="665" ht="15.75" customHeight="1">
      <c r="A665" s="260"/>
    </row>
    <row r="666" ht="15.75" customHeight="1">
      <c r="A666" s="260"/>
    </row>
    <row r="667" ht="15.75" customHeight="1">
      <c r="A667" s="260"/>
    </row>
    <row r="668" ht="15.75" customHeight="1">
      <c r="A668" s="260"/>
    </row>
    <row r="669" ht="15.75" customHeight="1">
      <c r="A669" s="260"/>
    </row>
    <row r="670" ht="15.75" customHeight="1">
      <c r="A670" s="260"/>
    </row>
    <row r="671" ht="15.75" customHeight="1">
      <c r="A671" s="260"/>
    </row>
    <row r="672" ht="15.75" customHeight="1">
      <c r="A672" s="260"/>
    </row>
    <row r="673" ht="15.75" customHeight="1">
      <c r="A673" s="260"/>
    </row>
    <row r="674" ht="15.75" customHeight="1">
      <c r="A674" s="260"/>
    </row>
    <row r="675" ht="15.75" customHeight="1">
      <c r="A675" s="260"/>
    </row>
    <row r="676" ht="15.75" customHeight="1">
      <c r="A676" s="260"/>
    </row>
    <row r="677" ht="15.75" customHeight="1">
      <c r="A677" s="260"/>
    </row>
    <row r="678" ht="15.75" customHeight="1">
      <c r="A678" s="260"/>
    </row>
    <row r="679" ht="15.75" customHeight="1">
      <c r="A679" s="260"/>
    </row>
    <row r="680" ht="15.75" customHeight="1">
      <c r="A680" s="260"/>
    </row>
    <row r="681" ht="15.75" customHeight="1">
      <c r="A681" s="260"/>
    </row>
    <row r="682" ht="15.75" customHeight="1">
      <c r="A682" s="260"/>
    </row>
    <row r="683" ht="15.75" customHeight="1">
      <c r="A683" s="260"/>
    </row>
    <row r="684" ht="15.75" customHeight="1">
      <c r="A684" s="260"/>
    </row>
    <row r="685" ht="15.75" customHeight="1">
      <c r="A685" s="260"/>
    </row>
    <row r="686" ht="15.75" customHeight="1">
      <c r="A686" s="260"/>
    </row>
    <row r="687" ht="15.75" customHeight="1">
      <c r="A687" s="260"/>
    </row>
    <row r="688" ht="15.75" customHeight="1">
      <c r="A688" s="260"/>
    </row>
    <row r="689" ht="15.75" customHeight="1">
      <c r="A689" s="260"/>
    </row>
    <row r="690" ht="15.75" customHeight="1">
      <c r="A690" s="260"/>
    </row>
    <row r="691" ht="15.75" customHeight="1">
      <c r="A691" s="260"/>
    </row>
    <row r="692" ht="15.75" customHeight="1">
      <c r="A692" s="260"/>
    </row>
    <row r="693" ht="15.75" customHeight="1">
      <c r="A693" s="260"/>
    </row>
    <row r="694" ht="15.75" customHeight="1">
      <c r="A694" s="260"/>
    </row>
    <row r="695" ht="15.75" customHeight="1">
      <c r="A695" s="260"/>
    </row>
    <row r="696" ht="15.75" customHeight="1">
      <c r="A696" s="260"/>
    </row>
    <row r="697" ht="15.75" customHeight="1">
      <c r="A697" s="260"/>
    </row>
    <row r="698" ht="15.75" customHeight="1">
      <c r="A698" s="260"/>
    </row>
    <row r="699" ht="15.75" customHeight="1">
      <c r="A699" s="260"/>
    </row>
    <row r="700" ht="15.75" customHeight="1">
      <c r="A700" s="260"/>
    </row>
    <row r="701" ht="15.75" customHeight="1">
      <c r="A701" s="260"/>
    </row>
    <row r="702" ht="15.75" customHeight="1">
      <c r="A702" s="260"/>
    </row>
    <row r="703" ht="15.75" customHeight="1">
      <c r="A703" s="260"/>
    </row>
    <row r="704" ht="15.75" customHeight="1">
      <c r="A704" s="260"/>
    </row>
    <row r="705" ht="15.75" customHeight="1">
      <c r="A705" s="260"/>
    </row>
    <row r="706" ht="15.75" customHeight="1">
      <c r="A706" s="260"/>
    </row>
    <row r="707" ht="15.75" customHeight="1">
      <c r="A707" s="260"/>
    </row>
    <row r="708" ht="15.75" customHeight="1">
      <c r="A708" s="260"/>
    </row>
    <row r="709" ht="15.75" customHeight="1">
      <c r="A709" s="260"/>
    </row>
    <row r="710" ht="15.75" customHeight="1">
      <c r="A710" s="260"/>
    </row>
    <row r="711" ht="15.75" customHeight="1">
      <c r="A711" s="260"/>
    </row>
    <row r="712" ht="15.75" customHeight="1">
      <c r="A712" s="260"/>
    </row>
    <row r="713" ht="15.75" customHeight="1">
      <c r="A713" s="260"/>
    </row>
    <row r="714" ht="15.75" customHeight="1">
      <c r="A714" s="260"/>
    </row>
    <row r="715" ht="15.75" customHeight="1">
      <c r="A715" s="260"/>
    </row>
    <row r="716" ht="15.75" customHeight="1">
      <c r="A716" s="260"/>
    </row>
    <row r="717" ht="15.75" customHeight="1">
      <c r="A717" s="260"/>
    </row>
    <row r="718" ht="15.75" customHeight="1">
      <c r="A718" s="260"/>
    </row>
    <row r="719" ht="15.75" customHeight="1">
      <c r="A719" s="260"/>
    </row>
    <row r="720" ht="15.75" customHeight="1">
      <c r="A720" s="260"/>
    </row>
    <row r="721" ht="15.75" customHeight="1">
      <c r="A721" s="260"/>
    </row>
    <row r="722" ht="15.75" customHeight="1">
      <c r="A722" s="260"/>
    </row>
    <row r="723" ht="15.75" customHeight="1">
      <c r="A723" s="260"/>
    </row>
    <row r="724" ht="15.75" customHeight="1">
      <c r="A724" s="260"/>
    </row>
    <row r="725" ht="15.75" customHeight="1">
      <c r="A725" s="260"/>
    </row>
    <row r="726" ht="15.75" customHeight="1">
      <c r="A726" s="260"/>
    </row>
    <row r="727" ht="15.75" customHeight="1">
      <c r="A727" s="260"/>
    </row>
    <row r="728" ht="15.75" customHeight="1">
      <c r="A728" s="260"/>
    </row>
    <row r="729" ht="15.75" customHeight="1">
      <c r="A729" s="260"/>
    </row>
    <row r="730" ht="15.75" customHeight="1">
      <c r="A730" s="260"/>
    </row>
    <row r="731" ht="15.75" customHeight="1">
      <c r="A731" s="260"/>
    </row>
    <row r="732" ht="15.75" customHeight="1">
      <c r="A732" s="260"/>
    </row>
    <row r="733" ht="15.75" customHeight="1">
      <c r="A733" s="260"/>
    </row>
    <row r="734" ht="15.75" customHeight="1">
      <c r="A734" s="260"/>
    </row>
    <row r="735" ht="15.75" customHeight="1">
      <c r="A735" s="260"/>
    </row>
    <row r="736" ht="15.75" customHeight="1">
      <c r="A736" s="260"/>
    </row>
    <row r="737" ht="15.75" customHeight="1">
      <c r="A737" s="260"/>
    </row>
    <row r="738" ht="15.75" customHeight="1">
      <c r="A738" s="260"/>
    </row>
    <row r="739" ht="15.75" customHeight="1">
      <c r="A739" s="260"/>
    </row>
    <row r="740" ht="15.75" customHeight="1">
      <c r="A740" s="260"/>
    </row>
    <row r="741" ht="15.75" customHeight="1">
      <c r="A741" s="260"/>
    </row>
    <row r="742" ht="15.75" customHeight="1">
      <c r="A742" s="260"/>
    </row>
    <row r="743" ht="15.75" customHeight="1">
      <c r="A743" s="260"/>
    </row>
    <row r="744" ht="15.75" customHeight="1">
      <c r="A744" s="260"/>
    </row>
    <row r="745" ht="15.75" customHeight="1">
      <c r="A745" s="260"/>
    </row>
    <row r="746" ht="15.75" customHeight="1">
      <c r="A746" s="260"/>
    </row>
    <row r="747" ht="15.75" customHeight="1">
      <c r="A747" s="260"/>
    </row>
    <row r="748" ht="15.75" customHeight="1">
      <c r="A748" s="260"/>
    </row>
    <row r="749" ht="15.75" customHeight="1">
      <c r="A749" s="260"/>
    </row>
    <row r="750" ht="15.75" customHeight="1">
      <c r="A750" s="260"/>
    </row>
    <row r="751" ht="15.75" customHeight="1">
      <c r="A751" s="260"/>
    </row>
    <row r="752" ht="15.75" customHeight="1">
      <c r="A752" s="260"/>
    </row>
    <row r="753" ht="15.75" customHeight="1">
      <c r="A753" s="260"/>
    </row>
    <row r="754" ht="15.75" customHeight="1">
      <c r="A754" s="260"/>
    </row>
    <row r="755" ht="15.75" customHeight="1">
      <c r="A755" s="260"/>
    </row>
    <row r="756" ht="15.75" customHeight="1">
      <c r="A756" s="260"/>
    </row>
    <row r="757" ht="15.75" customHeight="1">
      <c r="A757" s="260"/>
    </row>
    <row r="758" ht="15.75" customHeight="1">
      <c r="A758" s="260"/>
    </row>
    <row r="759" ht="15.75" customHeight="1">
      <c r="A759" s="260"/>
    </row>
    <row r="760" ht="15.75" customHeight="1">
      <c r="A760" s="260"/>
    </row>
    <row r="761" ht="15.75" customHeight="1">
      <c r="A761" s="260"/>
    </row>
    <row r="762" ht="15.75" customHeight="1">
      <c r="A762" s="260"/>
    </row>
    <row r="763" ht="15.75" customHeight="1">
      <c r="A763" s="260"/>
    </row>
    <row r="764" ht="15.75" customHeight="1">
      <c r="A764" s="260"/>
    </row>
    <row r="765" ht="15.75" customHeight="1">
      <c r="A765" s="260"/>
    </row>
    <row r="766" ht="15.75" customHeight="1">
      <c r="A766" s="260"/>
    </row>
    <row r="767" ht="15.75" customHeight="1">
      <c r="A767" s="260"/>
    </row>
    <row r="768" ht="15.75" customHeight="1">
      <c r="A768" s="260"/>
    </row>
    <row r="769" ht="15.75" customHeight="1">
      <c r="A769" s="260"/>
    </row>
    <row r="770" ht="15.75" customHeight="1">
      <c r="A770" s="260"/>
    </row>
    <row r="771" ht="15.75" customHeight="1">
      <c r="A771" s="260"/>
    </row>
    <row r="772" ht="15.75" customHeight="1">
      <c r="A772" s="260"/>
    </row>
    <row r="773" ht="15.75" customHeight="1">
      <c r="A773" s="260"/>
    </row>
    <row r="774" ht="15.75" customHeight="1">
      <c r="A774" s="260"/>
    </row>
    <row r="775" ht="15.75" customHeight="1">
      <c r="A775" s="260"/>
    </row>
    <row r="776" ht="15.75" customHeight="1">
      <c r="A776" s="260"/>
    </row>
    <row r="777" ht="15.75" customHeight="1">
      <c r="A777" s="260"/>
    </row>
    <row r="778" ht="15.75" customHeight="1">
      <c r="A778" s="260"/>
    </row>
    <row r="779" ht="15.75" customHeight="1">
      <c r="A779" s="260"/>
    </row>
    <row r="780" ht="15.75" customHeight="1">
      <c r="A780" s="260"/>
    </row>
    <row r="781" ht="15.75" customHeight="1">
      <c r="A781" s="260"/>
    </row>
    <row r="782" ht="15.75" customHeight="1">
      <c r="A782" s="260"/>
    </row>
    <row r="783" ht="15.75" customHeight="1">
      <c r="A783" s="260"/>
    </row>
    <row r="784" ht="15.75" customHeight="1">
      <c r="A784" s="260"/>
    </row>
    <row r="785" ht="15.75" customHeight="1">
      <c r="A785" s="260"/>
    </row>
    <row r="786" ht="15.75" customHeight="1">
      <c r="A786" s="260"/>
    </row>
    <row r="787" ht="15.75" customHeight="1">
      <c r="A787" s="260"/>
    </row>
    <row r="788" ht="15.75" customHeight="1">
      <c r="A788" s="260"/>
    </row>
    <row r="789" ht="15.75" customHeight="1">
      <c r="A789" s="260"/>
    </row>
    <row r="790" ht="15.75" customHeight="1">
      <c r="A790" s="260"/>
    </row>
    <row r="791" ht="15.75" customHeight="1">
      <c r="A791" s="260"/>
    </row>
    <row r="792" ht="15.75" customHeight="1">
      <c r="A792" s="260"/>
    </row>
    <row r="793" ht="15.75" customHeight="1">
      <c r="A793" s="260"/>
    </row>
    <row r="794" ht="15.75" customHeight="1">
      <c r="A794" s="260"/>
    </row>
    <row r="795" ht="15.75" customHeight="1">
      <c r="A795" s="260"/>
    </row>
    <row r="796" ht="15.75" customHeight="1">
      <c r="A796" s="260"/>
    </row>
    <row r="797" ht="15.75" customHeight="1">
      <c r="A797" s="260"/>
    </row>
    <row r="798" ht="15.75" customHeight="1">
      <c r="A798" s="260"/>
    </row>
    <row r="799" ht="15.75" customHeight="1">
      <c r="A799" s="260"/>
    </row>
    <row r="800" ht="15.75" customHeight="1">
      <c r="A800" s="260"/>
    </row>
    <row r="801" ht="15.75" customHeight="1">
      <c r="A801" s="260"/>
    </row>
    <row r="802" ht="15.75" customHeight="1">
      <c r="A802" s="260"/>
    </row>
    <row r="803" ht="15.75" customHeight="1">
      <c r="A803" s="260"/>
    </row>
    <row r="804" ht="15.75" customHeight="1">
      <c r="A804" s="260"/>
    </row>
    <row r="805" ht="15.75" customHeight="1">
      <c r="A805" s="260"/>
    </row>
    <row r="806" ht="15.75" customHeight="1">
      <c r="A806" s="260"/>
    </row>
    <row r="807" ht="15.75" customHeight="1">
      <c r="A807" s="260"/>
    </row>
    <row r="808" ht="15.75" customHeight="1">
      <c r="A808" s="260"/>
    </row>
    <row r="809" ht="15.75" customHeight="1">
      <c r="A809" s="260"/>
    </row>
    <row r="810" ht="15.75" customHeight="1">
      <c r="A810" s="260"/>
    </row>
    <row r="811" ht="15.75" customHeight="1">
      <c r="A811" s="260"/>
    </row>
    <row r="812" ht="15.75" customHeight="1">
      <c r="A812" s="260"/>
    </row>
    <row r="813" ht="15.75" customHeight="1">
      <c r="A813" s="260"/>
    </row>
    <row r="814" ht="15.75" customHeight="1">
      <c r="A814" s="260"/>
    </row>
    <row r="815" ht="15.75" customHeight="1">
      <c r="A815" s="260"/>
    </row>
    <row r="816" ht="15.75" customHeight="1">
      <c r="A816" s="260"/>
    </row>
    <row r="817" ht="15.75" customHeight="1">
      <c r="A817" s="260"/>
    </row>
    <row r="818" ht="15.75" customHeight="1">
      <c r="A818" s="260"/>
    </row>
    <row r="819" ht="15.75" customHeight="1">
      <c r="A819" s="260"/>
    </row>
    <row r="820" ht="15.75" customHeight="1">
      <c r="A820" s="260"/>
    </row>
    <row r="821" ht="15.75" customHeight="1">
      <c r="A821" s="260"/>
    </row>
    <row r="822" ht="15.75" customHeight="1">
      <c r="A822" s="260"/>
    </row>
    <row r="823" ht="15.75" customHeight="1">
      <c r="A823" s="260"/>
    </row>
    <row r="824" ht="15.75" customHeight="1">
      <c r="A824" s="260"/>
    </row>
    <row r="825" ht="15.75" customHeight="1">
      <c r="A825" s="260"/>
    </row>
    <row r="826" ht="15.75" customHeight="1">
      <c r="A826" s="260"/>
    </row>
    <row r="827" ht="15.75" customHeight="1">
      <c r="A827" s="260"/>
    </row>
    <row r="828" ht="15.75" customHeight="1">
      <c r="A828" s="260"/>
    </row>
    <row r="829" ht="15.75" customHeight="1">
      <c r="A829" s="260"/>
    </row>
    <row r="830" ht="15.75" customHeight="1">
      <c r="A830" s="260"/>
    </row>
    <row r="831" ht="15.75" customHeight="1">
      <c r="A831" s="260"/>
    </row>
    <row r="832" ht="15.75" customHeight="1">
      <c r="A832" s="260"/>
    </row>
    <row r="833" ht="15.75" customHeight="1">
      <c r="A833" s="260"/>
    </row>
    <row r="834" ht="15.75" customHeight="1">
      <c r="A834" s="260"/>
    </row>
    <row r="835" ht="15.75" customHeight="1">
      <c r="A835" s="260"/>
    </row>
    <row r="836" ht="15.75" customHeight="1">
      <c r="A836" s="260"/>
    </row>
    <row r="837" ht="15.75" customHeight="1">
      <c r="A837" s="260"/>
    </row>
    <row r="838" ht="15.75" customHeight="1">
      <c r="A838" s="260"/>
    </row>
    <row r="839" ht="15.75" customHeight="1">
      <c r="A839" s="260"/>
    </row>
    <row r="840" ht="15.75" customHeight="1">
      <c r="A840" s="260"/>
    </row>
    <row r="841" ht="15.75" customHeight="1">
      <c r="A841" s="260"/>
    </row>
    <row r="842" ht="15.75" customHeight="1">
      <c r="A842" s="260"/>
    </row>
    <row r="843" ht="15.75" customHeight="1">
      <c r="A843" s="260"/>
    </row>
    <row r="844" ht="15.75" customHeight="1">
      <c r="A844" s="260"/>
    </row>
    <row r="845" ht="15.75" customHeight="1">
      <c r="A845" s="260"/>
    </row>
    <row r="846" ht="15.75" customHeight="1">
      <c r="A846" s="260"/>
    </row>
    <row r="847" ht="15.75" customHeight="1">
      <c r="A847" s="260"/>
    </row>
    <row r="848" ht="15.75" customHeight="1">
      <c r="A848" s="260"/>
    </row>
    <row r="849" ht="15.75" customHeight="1">
      <c r="A849" s="260"/>
    </row>
    <row r="850" ht="15.75" customHeight="1">
      <c r="A850" s="260"/>
    </row>
    <row r="851" ht="15.75" customHeight="1">
      <c r="A851" s="260"/>
    </row>
    <row r="852" ht="15.75" customHeight="1">
      <c r="A852" s="260"/>
    </row>
    <row r="853" ht="15.75" customHeight="1">
      <c r="A853" s="260"/>
    </row>
    <row r="854" ht="15.75" customHeight="1">
      <c r="A854" s="260"/>
    </row>
    <row r="855" ht="15.75" customHeight="1">
      <c r="A855" s="260"/>
    </row>
    <row r="856" ht="15.75" customHeight="1">
      <c r="A856" s="260"/>
    </row>
    <row r="857" ht="15.75" customHeight="1">
      <c r="A857" s="260"/>
    </row>
    <row r="858" ht="15.75" customHeight="1">
      <c r="A858" s="260"/>
    </row>
    <row r="859" ht="15.75" customHeight="1">
      <c r="A859" s="260"/>
    </row>
    <row r="860" ht="15.75" customHeight="1">
      <c r="A860" s="260"/>
    </row>
    <row r="861" ht="15.75" customHeight="1">
      <c r="A861" s="260"/>
    </row>
    <row r="862" ht="15.75" customHeight="1">
      <c r="A862" s="260"/>
    </row>
    <row r="863" ht="15.75" customHeight="1">
      <c r="A863" s="260"/>
    </row>
    <row r="864" ht="15.75" customHeight="1">
      <c r="A864" s="260"/>
    </row>
    <row r="865" ht="15.75" customHeight="1">
      <c r="A865" s="260"/>
    </row>
    <row r="866" ht="15.75" customHeight="1">
      <c r="A866" s="260"/>
    </row>
    <row r="867" ht="15.75" customHeight="1">
      <c r="A867" s="260"/>
    </row>
    <row r="868" ht="15.75" customHeight="1">
      <c r="A868" s="260"/>
    </row>
    <row r="869" ht="15.75" customHeight="1">
      <c r="A869" s="260"/>
    </row>
    <row r="870" ht="15.75" customHeight="1">
      <c r="A870" s="260"/>
    </row>
    <row r="871" ht="15.75" customHeight="1">
      <c r="A871" s="260"/>
    </row>
    <row r="872" ht="15.75" customHeight="1">
      <c r="A872" s="260"/>
    </row>
    <row r="873" ht="15.75" customHeight="1">
      <c r="A873" s="260"/>
    </row>
    <row r="874" ht="15.75" customHeight="1">
      <c r="A874" s="260"/>
    </row>
    <row r="875" ht="15.75" customHeight="1">
      <c r="A875" s="260"/>
    </row>
    <row r="876" ht="15.75" customHeight="1">
      <c r="A876" s="260"/>
    </row>
    <row r="877" ht="15.75" customHeight="1">
      <c r="A877" s="260"/>
    </row>
    <row r="878" ht="15.75" customHeight="1">
      <c r="A878" s="260"/>
    </row>
    <row r="879" ht="15.75" customHeight="1">
      <c r="A879" s="260"/>
    </row>
    <row r="880" ht="15.75" customHeight="1">
      <c r="A880" s="260"/>
    </row>
    <row r="881" ht="15.75" customHeight="1">
      <c r="A881" s="260"/>
    </row>
    <row r="882" ht="15.75" customHeight="1">
      <c r="A882" s="260"/>
    </row>
    <row r="883" ht="15.75" customHeight="1">
      <c r="A883" s="260"/>
    </row>
    <row r="884" ht="15.75" customHeight="1">
      <c r="A884" s="260"/>
    </row>
    <row r="885" ht="15.75" customHeight="1">
      <c r="A885" s="260"/>
    </row>
    <row r="886" ht="15.75" customHeight="1">
      <c r="A886" s="260"/>
    </row>
    <row r="887" ht="15.75" customHeight="1">
      <c r="A887" s="260"/>
    </row>
    <row r="888" ht="15.75" customHeight="1">
      <c r="A888" s="260"/>
    </row>
    <row r="889" ht="15.75" customHeight="1">
      <c r="A889" s="260"/>
    </row>
    <row r="890" ht="15.75" customHeight="1">
      <c r="A890" s="260"/>
    </row>
    <row r="891" ht="15.75" customHeight="1">
      <c r="A891" s="260"/>
    </row>
    <row r="892" ht="15.75" customHeight="1">
      <c r="A892" s="260"/>
    </row>
    <row r="893" ht="15.75" customHeight="1">
      <c r="A893" s="260"/>
    </row>
    <row r="894" ht="15.75" customHeight="1">
      <c r="A894" s="260"/>
    </row>
    <row r="895" ht="15.75" customHeight="1">
      <c r="A895" s="260"/>
    </row>
    <row r="896" ht="15.75" customHeight="1">
      <c r="A896" s="260"/>
    </row>
    <row r="897" ht="15.75" customHeight="1">
      <c r="A897" s="260"/>
    </row>
    <row r="898" ht="15.75" customHeight="1">
      <c r="A898" s="260"/>
    </row>
    <row r="899" ht="15.75" customHeight="1">
      <c r="A899" s="260"/>
    </row>
    <row r="900" ht="15.75" customHeight="1">
      <c r="A900" s="260"/>
    </row>
    <row r="901" ht="15.75" customHeight="1">
      <c r="A901" s="260"/>
    </row>
    <row r="902" ht="15.75" customHeight="1">
      <c r="A902" s="260"/>
    </row>
    <row r="903" ht="15.75" customHeight="1">
      <c r="A903" s="260"/>
    </row>
    <row r="904" ht="15.75" customHeight="1">
      <c r="A904" s="260"/>
    </row>
    <row r="905" ht="15.75" customHeight="1">
      <c r="A905" s="260"/>
    </row>
    <row r="906" ht="15.75" customHeight="1">
      <c r="A906" s="260"/>
    </row>
    <row r="907" ht="15.75" customHeight="1">
      <c r="A907" s="260"/>
    </row>
    <row r="908" ht="15.75" customHeight="1">
      <c r="A908" s="260"/>
    </row>
    <row r="909" ht="15.75" customHeight="1">
      <c r="A909" s="260"/>
    </row>
    <row r="910" ht="15.75" customHeight="1">
      <c r="A910" s="260"/>
    </row>
    <row r="911" ht="15.75" customHeight="1">
      <c r="A911" s="260"/>
    </row>
    <row r="912" ht="15.75" customHeight="1">
      <c r="A912" s="260"/>
    </row>
    <row r="913" ht="15.75" customHeight="1">
      <c r="A913" s="260"/>
    </row>
    <row r="914" ht="15.75" customHeight="1">
      <c r="A914" s="260"/>
    </row>
    <row r="915" ht="15.75" customHeight="1">
      <c r="A915" s="260"/>
    </row>
    <row r="916" ht="15.75" customHeight="1">
      <c r="A916" s="260"/>
    </row>
    <row r="917" ht="15.75" customHeight="1">
      <c r="A917" s="260"/>
    </row>
    <row r="918" ht="15.75" customHeight="1">
      <c r="A918" s="260"/>
    </row>
    <row r="919" ht="15.75" customHeight="1">
      <c r="A919" s="260"/>
    </row>
    <row r="920" ht="15.75" customHeight="1">
      <c r="A920" s="260"/>
    </row>
    <row r="921" ht="15.75" customHeight="1">
      <c r="A921" s="260"/>
    </row>
    <row r="922" ht="15.75" customHeight="1">
      <c r="A922" s="260"/>
    </row>
    <row r="923" ht="15.75" customHeight="1">
      <c r="A923" s="260"/>
    </row>
    <row r="924" ht="15.75" customHeight="1">
      <c r="A924" s="260"/>
    </row>
    <row r="925" ht="15.75" customHeight="1">
      <c r="A925" s="260"/>
    </row>
    <row r="926" ht="15.75" customHeight="1">
      <c r="A926" s="260"/>
    </row>
    <row r="927" ht="15.75" customHeight="1">
      <c r="A927" s="260"/>
    </row>
    <row r="928" ht="15.75" customHeight="1">
      <c r="A928" s="260"/>
    </row>
    <row r="929" ht="15.75" customHeight="1">
      <c r="A929" s="260"/>
    </row>
    <row r="930" ht="15.75" customHeight="1">
      <c r="A930" s="260"/>
    </row>
    <row r="931" ht="15.75" customHeight="1">
      <c r="A931" s="260"/>
    </row>
    <row r="932" ht="15.75" customHeight="1">
      <c r="A932" s="260"/>
    </row>
    <row r="933" ht="15.75" customHeight="1">
      <c r="A933" s="260"/>
    </row>
    <row r="934" ht="15.75" customHeight="1">
      <c r="A934" s="260"/>
    </row>
    <row r="935" ht="15.75" customHeight="1">
      <c r="A935" s="260"/>
    </row>
    <row r="936" ht="15.75" customHeight="1">
      <c r="A936" s="260"/>
    </row>
    <row r="937" ht="15.75" customHeight="1">
      <c r="A937" s="260"/>
    </row>
    <row r="938" ht="15.75" customHeight="1">
      <c r="A938" s="260"/>
    </row>
    <row r="939" ht="15.75" customHeight="1">
      <c r="A939" s="260"/>
    </row>
    <row r="940" ht="15.75" customHeight="1">
      <c r="A940" s="260"/>
    </row>
    <row r="941" ht="15.75" customHeight="1">
      <c r="A941" s="260"/>
    </row>
    <row r="942" ht="15.75" customHeight="1">
      <c r="A942" s="260"/>
    </row>
    <row r="943" ht="15.75" customHeight="1">
      <c r="A943" s="260"/>
    </row>
    <row r="944" ht="15.75" customHeight="1">
      <c r="A944" s="260"/>
    </row>
    <row r="945" ht="15.75" customHeight="1">
      <c r="A945" s="260"/>
    </row>
    <row r="946" ht="15.75" customHeight="1">
      <c r="A946" s="260"/>
    </row>
    <row r="947" ht="15.75" customHeight="1">
      <c r="A947" s="260"/>
    </row>
    <row r="948" ht="15.75" customHeight="1">
      <c r="A948" s="260"/>
    </row>
    <row r="949" ht="15.75" customHeight="1">
      <c r="A949" s="260"/>
    </row>
    <row r="950" ht="15.75" customHeight="1">
      <c r="A950" s="260"/>
    </row>
    <row r="951" ht="15.75" customHeight="1">
      <c r="A951" s="260"/>
    </row>
    <row r="952" ht="15.75" customHeight="1">
      <c r="A952" s="260"/>
    </row>
    <row r="953" ht="15.75" customHeight="1">
      <c r="A953" s="260"/>
    </row>
    <row r="954" ht="15.75" customHeight="1">
      <c r="A954" s="260"/>
    </row>
    <row r="955" ht="15.75" customHeight="1">
      <c r="A955" s="260"/>
    </row>
    <row r="956" ht="15.75" customHeight="1">
      <c r="A956" s="260"/>
    </row>
    <row r="957" ht="15.75" customHeight="1">
      <c r="A957" s="260"/>
    </row>
    <row r="958" ht="15.75" customHeight="1">
      <c r="A958" s="260"/>
    </row>
    <row r="959" ht="15.75" customHeight="1">
      <c r="A959" s="260"/>
    </row>
    <row r="960" ht="15.75" customHeight="1">
      <c r="A960" s="260"/>
    </row>
    <row r="961" ht="15.75" customHeight="1">
      <c r="A961" s="260"/>
    </row>
    <row r="962" ht="15.75" customHeight="1">
      <c r="A962" s="260"/>
    </row>
    <row r="963" ht="15.75" customHeight="1">
      <c r="A963" s="260"/>
    </row>
    <row r="964" ht="15.75" customHeight="1">
      <c r="A964" s="260"/>
    </row>
    <row r="965" ht="15.75" customHeight="1">
      <c r="A965" s="260"/>
    </row>
    <row r="966" ht="15.75" customHeight="1">
      <c r="A966" s="260"/>
    </row>
    <row r="967" ht="15.75" customHeight="1">
      <c r="A967" s="260"/>
    </row>
    <row r="968" ht="15.75" customHeight="1">
      <c r="A968" s="260"/>
    </row>
    <row r="969" ht="15.75" customHeight="1">
      <c r="A969" s="260"/>
    </row>
    <row r="970" ht="15.75" customHeight="1">
      <c r="A970" s="260"/>
    </row>
    <row r="971" ht="15.75" customHeight="1">
      <c r="A971" s="260"/>
    </row>
    <row r="972" ht="15.75" customHeight="1">
      <c r="A972" s="260"/>
    </row>
    <row r="973" ht="15.75" customHeight="1">
      <c r="A973" s="260"/>
    </row>
    <row r="974" ht="15.75" customHeight="1">
      <c r="A974" s="260"/>
    </row>
    <row r="975" ht="15.75" customHeight="1">
      <c r="A975" s="260"/>
    </row>
    <row r="976" ht="15.75" customHeight="1">
      <c r="A976" s="260"/>
    </row>
    <row r="977" ht="15.75" customHeight="1">
      <c r="A977" s="260"/>
    </row>
    <row r="978" ht="15.75" customHeight="1">
      <c r="A978" s="260"/>
    </row>
    <row r="979" ht="15.75" customHeight="1">
      <c r="A979" s="260"/>
    </row>
    <row r="980" ht="15.75" customHeight="1">
      <c r="A980" s="260"/>
    </row>
    <row r="981" ht="15.75" customHeight="1">
      <c r="A981" s="260"/>
    </row>
    <row r="982" ht="15.75" customHeight="1">
      <c r="A982" s="260"/>
    </row>
    <row r="983" ht="15.75" customHeight="1">
      <c r="A983" s="260"/>
    </row>
    <row r="984" ht="15.75" customHeight="1">
      <c r="A984" s="260"/>
    </row>
    <row r="985" ht="15.75" customHeight="1">
      <c r="A985" s="260"/>
    </row>
    <row r="986" ht="15.75" customHeight="1">
      <c r="A986" s="260"/>
    </row>
    <row r="987" ht="15.75" customHeight="1">
      <c r="A987" s="260"/>
    </row>
    <row r="988" ht="15.75" customHeight="1">
      <c r="A988" s="260"/>
    </row>
    <row r="989" ht="15.75" customHeight="1">
      <c r="A989" s="260"/>
    </row>
    <row r="990" ht="15.75" customHeight="1">
      <c r="A990" s="260"/>
    </row>
    <row r="991" ht="15.75" customHeight="1">
      <c r="A991" s="260"/>
    </row>
    <row r="992" ht="15.75" customHeight="1">
      <c r="A992" s="260"/>
    </row>
    <row r="993" ht="15.75" customHeight="1">
      <c r="A993" s="260"/>
    </row>
    <row r="994" ht="15.75" customHeight="1">
      <c r="A994" s="260"/>
    </row>
    <row r="995" ht="15.75" customHeight="1">
      <c r="A995" s="260"/>
    </row>
    <row r="996" ht="15.75" customHeight="1">
      <c r="A996" s="260"/>
    </row>
    <row r="997" ht="15.75" customHeight="1">
      <c r="A997" s="260"/>
    </row>
    <row r="998" ht="15.75" customHeight="1">
      <c r="A998" s="260"/>
    </row>
    <row r="999" ht="15.75" customHeight="1">
      <c r="A999" s="260"/>
    </row>
    <row r="1000" ht="15.75" customHeight="1">
      <c r="A1000" s="260"/>
    </row>
  </sheetData>
  <autoFilter ref="B12:AF118"/>
  <mergeCells count="20">
    <mergeCell ref="A107:A118"/>
    <mergeCell ref="A13:A21"/>
    <mergeCell ref="A22:A23"/>
    <mergeCell ref="A24:A26"/>
    <mergeCell ref="A27:A39"/>
    <mergeCell ref="A40:A47"/>
    <mergeCell ref="A48:A49"/>
    <mergeCell ref="A50:A54"/>
    <mergeCell ref="A55:A64"/>
    <mergeCell ref="A65:A68"/>
    <mergeCell ref="A69:A82"/>
    <mergeCell ref="A83:A95"/>
    <mergeCell ref="A96:A106"/>
    <mergeCell ref="A2:AF2"/>
    <mergeCell ref="A3:A11"/>
    <mergeCell ref="B3:B11"/>
    <mergeCell ref="C3:C11"/>
    <mergeCell ref="D3:D11"/>
    <mergeCell ref="E3:E11"/>
    <mergeCell ref="AF3:AF11"/>
  </mergeCells>
  <hyperlinks>
    <hyperlink r:id="rId1" location="non-text-content" ref="D17"/>
    <hyperlink r:id="rId1" location="non-text-content" ref="D18"/>
    <hyperlink r:id="rId1" location="non-text-content" ref="D19"/>
    <hyperlink r:id="rId1" location="images-of-text" ref="D20"/>
    <hyperlink r:id="rId1" location="name-role-value" ref="D22"/>
    <hyperlink r:id="rId1" location="name-role-value" ref="D23"/>
    <hyperlink r:id="rId1" location="contrast-minimum" ref="D25"/>
    <hyperlink r:id="rId1" location="non-text-contrast" ref="D26"/>
    <hyperlink r:id="rId1" location="captions-prerecorded" ref="D29"/>
    <hyperlink r:id="rId1" location="captions-prerecorded" ref="D30"/>
    <hyperlink r:id="rId1" location="audio-description-prerecorded" ref="D31"/>
    <hyperlink r:id="rId1" location="audio-description-prerecorded" ref="D32"/>
    <hyperlink r:id="rId1" location="non-text-content" ref="D33"/>
    <hyperlink r:id="rId1" location="non-text-content" ref="D34"/>
    <hyperlink r:id="rId1" location="non-text-content" ref="D35"/>
    <hyperlink r:id="rId1" location="audio-control" ref="D36"/>
    <hyperlink r:id="rId1" location="name-role-value" ref="D39"/>
    <hyperlink r:id="rId1" location="info-and-relationships" ref="D40"/>
    <hyperlink r:id="rId1" location="info-and-relationships" ref="D41"/>
    <hyperlink r:id="rId1" location="info-and-relationships" ref="D43"/>
    <hyperlink r:id="rId1" location="info-and-relationships" ref="D44"/>
    <hyperlink r:id="rId1" location="info-and-relationships" ref="D45"/>
    <hyperlink r:id="rId1" location="info-and-relationships" ref="D46"/>
    <hyperlink r:id="rId1" location="info-and-relationships" ref="D47"/>
    <hyperlink r:id="rId1" location="status-messages" ref="D54"/>
    <hyperlink r:id="rId1" location="parsing" ref="D55"/>
    <hyperlink r:id="rId1" location="language-of-page" ref="D57"/>
    <hyperlink r:id="rId1" location="language-of-page" ref="D58"/>
    <hyperlink r:id="rId1" location="page-titled" ref="D59"/>
    <hyperlink r:id="rId1" location="page-titled" ref="D60"/>
    <hyperlink r:id="rId1" location="language-of-parts" ref="D61"/>
    <hyperlink r:id="rId1" location="language-of-parts" ref="D62"/>
    <hyperlink r:id="rId1" location="info-and-relationships" ref="D63"/>
    <hyperlink r:id="rId1" location="meaningful-sequence" ref="D64"/>
    <hyperlink r:id="rId1" location="info-and-relationships" ref="D66"/>
    <hyperlink r:id="rId1" location="info-and-relationships" ref="D67"/>
    <hyperlink r:id="rId1" location="info-and-relationships" ref="D68"/>
    <hyperlink r:id="rId1" location="resize-text" ref="D72"/>
    <hyperlink r:id="rId1" location="contrast-minimum" ref="D73"/>
    <hyperlink r:id="rId1" location="use-of-color" ref="D74"/>
    <hyperlink r:id="rId1" location="reflow" ref="D79"/>
    <hyperlink r:id="rId1" location="text-spacing" ref="D80"/>
    <hyperlink r:id="rId1" location="content-on-hover-or-focus" ref="D81"/>
    <hyperlink r:id="rId1" location="keyboard" ref="D82"/>
    <hyperlink r:id="rId1" location="consistent-identification" ref="D85"/>
    <hyperlink r:id="rId1" location="labels-or-instructions" ref="D86"/>
    <hyperlink r:id="rId1" location="info-and-relationships" ref="D90"/>
    <hyperlink r:id="rId1" location="error-suggestion" ref="D93"/>
    <hyperlink r:id="rId1" location="error-prevention-legal-financial-data" ref="D94"/>
    <hyperlink r:id="rId1" location="input-purpose" ref="D95"/>
    <hyperlink r:id="rId1" location="multiple-ways" ref="D96"/>
    <hyperlink r:id="rId1" location="consistent-navigation" ref="D97"/>
    <hyperlink r:id="rId1" location="multiple-ways" ref="D98"/>
    <hyperlink r:id="rId1" location="consistent-navigation" ref="D100"/>
    <hyperlink r:id="rId1" location="focus-order" ref="D103"/>
    <hyperlink r:id="rId1" location="character-key-shortcuts" ref="D105"/>
    <hyperlink r:id="rId1" location="keyboard" ref="D106"/>
    <hyperlink r:id="rId1" location="on-focus" ref="D108"/>
    <hyperlink r:id="rId1" location="non-text-content" ref="D111"/>
    <hyperlink r:id="rId1" location="non-text-content" ref="D112"/>
    <hyperlink r:id="rId1" location="three-flashes-or-below-threshold" ref="D113"/>
    <hyperlink r:id="rId1" location="orientation" ref="D115"/>
    <hyperlink r:id="rId1" location="pointer-gestures" ref="D116"/>
    <hyperlink r:id="rId1" location="pointer-cancellation" ref="D117"/>
    <hyperlink r:id="rId1" location="motion-actuation" ref="D118"/>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legacyDrawing r:id="rId3"/>
  <extLst>
    <ext xmlns:x14="http://schemas.microsoft.com/office/spreadsheetml/2009/9/main" uri="{78C0D931-6437-407d-A8EE-F0AAD7539E65}">
      <x14:conditionalFormattings>
        <x14:conditionalFormatting xmlns:xm="http://schemas.microsoft.com/office/excel/2006/main">
          <x14:cfRule type="expression" priority="5" id="{008F00C6-00CC-49BE-ADD0-001A00270090}">
            <xm:f>E13="x"</xm:f>
            <x14:dxf>
              <font>
                <color theme="1"/>
              </font>
              <fill>
                <patternFill patternType="solid">
                  <fgColor rgb="FFCAE7EA"/>
                  <bgColor rgb="FFCAE7EA"/>
                </patternFill>
              </fill>
            </x14:dxf>
          </x14:cfRule>
          <xm:sqref>B13:B118</xm:sqref>
        </x14:conditionalFormatting>
        <x14:conditionalFormatting xmlns:xm="http://schemas.microsoft.com/office/excel/2006/main">
          <x14:cfRule type="cellIs" priority="1" operator="equal" id="{00EA00CC-00F7-4AAA-AEAD-0040008D0010}">
            <xm:f>"c"</xm:f>
            <x14:dxf>
              <fill>
                <patternFill patternType="solid">
                  <fgColor rgb="FFB7E1CD"/>
                  <bgColor rgb="FFB7E1CD"/>
                </patternFill>
              </fill>
            </x14:dxf>
          </x14:cfRule>
          <xm:sqref>G12:AE118</xm:sqref>
        </x14:conditionalFormatting>
        <x14:conditionalFormatting xmlns:xm="http://schemas.microsoft.com/office/excel/2006/main">
          <x14:cfRule type="cellIs" priority="2" operator="equal" id="{00DF001E-00AF-4CA7-B513-0008008700EF}">
            <xm:f>"nc"</xm:f>
            <x14:dxf>
              <font/>
              <fill>
                <patternFill patternType="solid">
                  <fgColor rgb="FFF4C7C3"/>
                  <bgColor rgb="FFF4C7C3"/>
                </patternFill>
              </fill>
            </x14:dxf>
          </x14:cfRule>
          <xm:sqref>G12:AE118</xm:sqref>
        </x14:conditionalFormatting>
        <x14:conditionalFormatting xmlns:xm="http://schemas.microsoft.com/office/excel/2006/main">
          <x14:cfRule type="cellIs" priority="3" operator="equal" id="{00D7007A-002F-4347-AF79-0020008F00A7}">
            <xm:f>"na"</xm:f>
            <x14:dxf>
              <font/>
              <fill>
                <patternFill patternType="solid">
                  <fgColor rgb="FFFCE8B2"/>
                  <bgColor rgb="FFFCE8B2"/>
                </patternFill>
              </fill>
            </x14:dxf>
          </x14:cfRule>
          <xm:sqref>G12:AE118</xm:sqref>
        </x14:conditionalFormatting>
        <x14:conditionalFormatting xmlns:xm="http://schemas.microsoft.com/office/excel/2006/main">
          <x14:cfRule type="cellIs" priority="4" operator="equal" id="{007100A3-0025-4560-8F46-005F00940056}">
            <xm:f>"nt"</xm:f>
            <x14:dxf>
              <font>
                <color rgb="FF434343"/>
              </font>
              <fill>
                <patternFill patternType="solid">
                  <fgColor indexed="65"/>
                  <bgColor indexed="65"/>
                </patternFill>
              </fill>
            </x14:dxf>
          </x14:cfRule>
          <xm:sqref>G12:AE118</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topLeftCell="A34" zoomScale="100" workbookViewId="0">
      <selection activeCell="A1" activeCellId="0" sqref="A1"/>
    </sheetView>
  </sheetViews>
  <sheetFormatPr baseColWidth="10" defaultColWidth="14.44140625" defaultRowHeight="15" customHeight="1"/>
  <cols>
    <col customWidth="1" min="1" max="1" width="22.33203125"/>
    <col customWidth="1" min="2" max="2" width="7"/>
    <col customWidth="1" min="3" max="3" width="6.6640625"/>
    <col customWidth="1" min="4" max="4" width="4.44140625"/>
    <col customWidth="1" min="5" max="5" width="2.109375"/>
    <col customWidth="1" min="6" max="6" width="4.88671875"/>
    <col customWidth="1" min="7" max="35" width="4.44140625"/>
    <col customWidth="1" min="36" max="36" width="11"/>
    <col customWidth="1" min="37" max="37" width="5.88671875"/>
    <col customWidth="1" min="38" max="39" width="13"/>
    <col customWidth="1" min="40" max="40" width="14.5546875"/>
    <col customWidth="1" min="42" max="42" width="14.109375"/>
    <col customWidth="1" min="43" max="43" width="18.44140625"/>
    <col customWidth="1" min="44" max="44" width="5.6640625"/>
    <col customWidth="1" min="45" max="45" width="7.88671875"/>
    <col customWidth="1" min="46" max="46" width="6.6640625"/>
    <col customWidth="1" min="47" max="72" width="4.44140625"/>
    <col customWidth="1" min="73" max="73" width="17.33203125"/>
    <col customWidth="1" min="74" max="74" width="12.6640625"/>
  </cols>
  <sheetData>
    <row r="1" ht="15" customHeight="1">
      <c r="A1" s="20"/>
      <c r="B1" s="20"/>
      <c r="C1" s="20"/>
      <c r="D1" s="41" t="s">
        <v>429</v>
      </c>
      <c r="E1" s="20"/>
      <c r="F1" s="20" t="s">
        <v>30</v>
      </c>
      <c r="G1" s="20" t="s">
        <v>33</v>
      </c>
      <c r="H1" s="20" t="s">
        <v>36</v>
      </c>
      <c r="I1" s="20" t="s">
        <v>39</v>
      </c>
      <c r="J1" s="20" t="s">
        <v>42</v>
      </c>
      <c r="K1" s="20" t="s">
        <v>43</v>
      </c>
      <c r="L1" s="20" t="s">
        <v>44</v>
      </c>
      <c r="M1" s="20" t="s">
        <v>45</v>
      </c>
      <c r="N1" s="20" t="s">
        <v>46</v>
      </c>
      <c r="O1" s="20" t="s">
        <v>47</v>
      </c>
      <c r="P1" s="20" t="s">
        <v>48</v>
      </c>
      <c r="Q1" s="20" t="s">
        <v>49</v>
      </c>
      <c r="R1" s="20" t="s">
        <v>50</v>
      </c>
      <c r="S1" s="20" t="s">
        <v>51</v>
      </c>
      <c r="T1" s="20" t="s">
        <v>52</v>
      </c>
      <c r="U1" s="20" t="s">
        <v>53</v>
      </c>
      <c r="V1" s="20" t="s">
        <v>54</v>
      </c>
      <c r="W1" s="20" t="s">
        <v>55</v>
      </c>
      <c r="X1" s="20" t="s">
        <v>56</v>
      </c>
      <c r="Y1" s="20" t="s">
        <v>57</v>
      </c>
      <c r="Z1" s="20" t="s">
        <v>58</v>
      </c>
      <c r="AA1" s="20" t="s">
        <v>59</v>
      </c>
      <c r="AB1" s="20" t="s">
        <v>60</v>
      </c>
      <c r="AC1" s="20" t="s">
        <v>61</v>
      </c>
      <c r="AD1" s="20" t="s">
        <v>62</v>
      </c>
      <c r="AE1" s="20" t="s">
        <v>63</v>
      </c>
      <c r="AF1" s="41" t="s">
        <v>430</v>
      </c>
      <c r="AG1" s="41" t="s">
        <v>431</v>
      </c>
      <c r="AH1" s="41" t="s">
        <v>432</v>
      </c>
      <c r="AI1" s="41" t="s">
        <v>433</v>
      </c>
      <c r="AJ1" s="41" t="s">
        <v>434</v>
      </c>
      <c r="AK1" s="20"/>
      <c r="AL1" s="20"/>
      <c r="AM1" s="20"/>
      <c r="AN1" s="20"/>
      <c r="AO1" s="20"/>
      <c r="AP1" s="20"/>
      <c r="AQ1" s="20"/>
      <c r="AR1" s="20"/>
      <c r="AS1" s="41"/>
      <c r="AT1" s="41"/>
      <c r="AU1" s="41" t="s">
        <v>30</v>
      </c>
      <c r="AV1" s="41" t="s">
        <v>33</v>
      </c>
      <c r="AW1" s="41" t="s">
        <v>36</v>
      </c>
      <c r="AX1" s="41" t="s">
        <v>39</v>
      </c>
      <c r="AY1" s="41" t="s">
        <v>42</v>
      </c>
      <c r="AZ1" s="41" t="s">
        <v>43</v>
      </c>
      <c r="BA1" s="41" t="s">
        <v>44</v>
      </c>
      <c r="BB1" s="41" t="s">
        <v>45</v>
      </c>
      <c r="BC1" s="41" t="s">
        <v>46</v>
      </c>
      <c r="BD1" s="41" t="s">
        <v>47</v>
      </c>
      <c r="BE1" s="41" t="s">
        <v>48</v>
      </c>
      <c r="BF1" s="41" t="s">
        <v>49</v>
      </c>
      <c r="BG1" s="41" t="s">
        <v>50</v>
      </c>
      <c r="BH1" s="41" t="s">
        <v>51</v>
      </c>
      <c r="BI1" s="41" t="s">
        <v>52</v>
      </c>
      <c r="BJ1" s="41" t="s">
        <v>53</v>
      </c>
      <c r="BK1" s="41" t="s">
        <v>54</v>
      </c>
      <c r="BL1" s="41" t="s">
        <v>55</v>
      </c>
      <c r="BM1" s="41" t="s">
        <v>56</v>
      </c>
      <c r="BN1" s="41" t="s">
        <v>57</v>
      </c>
      <c r="BO1" s="41" t="s">
        <v>58</v>
      </c>
      <c r="BP1" s="41" t="s">
        <v>59</v>
      </c>
      <c r="BQ1" s="41" t="s">
        <v>60</v>
      </c>
      <c r="BR1" s="41" t="s">
        <v>61</v>
      </c>
      <c r="BS1" s="41" t="s">
        <v>62</v>
      </c>
      <c r="BT1" s="41" t="s">
        <v>63</v>
      </c>
      <c r="BU1" s="41" t="s">
        <v>435</v>
      </c>
      <c r="BV1" s="41"/>
    </row>
    <row r="2" ht="14.4">
      <c r="A2" s="261" t="s">
        <v>85</v>
      </c>
      <c r="B2" s="262" t="str">
        <f>Résultats!B13</f>
        <v>1.1</v>
      </c>
      <c r="C2" s="263" t="str">
        <f>Résultats!C13</f>
        <v>A</v>
      </c>
      <c r="D2" s="41" t="str">
        <f>Résultats!E13</f>
        <v>x</v>
      </c>
      <c r="E2" s="20"/>
      <c r="F2" s="159" t="str">
        <f>'P01'!F12</f>
        <v>na</v>
      </c>
      <c r="G2" s="162" t="str">
        <f>'P02'!F12</f>
        <v>na</v>
      </c>
      <c r="H2" s="162" t="str">
        <f>'P03'!F12</f>
        <v>na</v>
      </c>
      <c r="I2" s="162" t="str">
        <f>'P04'!F12</f>
        <v>na</v>
      </c>
      <c r="J2" s="162" t="str">
        <f>'P05'!F12</f>
        <v>nt</v>
      </c>
      <c r="K2" s="162" t="str">
        <f>'P06'!F12</f>
        <v>nt</v>
      </c>
      <c r="L2" s="162" t="str">
        <f>'P07'!F12</f>
        <v>nt</v>
      </c>
      <c r="M2" s="162" t="str">
        <f>'P08'!F12</f>
        <v>nt</v>
      </c>
      <c r="N2" s="162" t="str">
        <f>'P09'!F12</f>
        <v>nt</v>
      </c>
      <c r="O2" s="162" t="str">
        <f>'P10'!F12</f>
        <v>nt</v>
      </c>
      <c r="P2" s="162" t="str">
        <f>'P11'!F12</f>
        <v>nt</v>
      </c>
      <c r="Q2" s="162" t="str">
        <f>'P12'!F12</f>
        <v>nt</v>
      </c>
      <c r="R2" s="162" t="str">
        <f>'P13'!F12</f>
        <v>nt</v>
      </c>
      <c r="S2" s="162" t="str">
        <f>'P14'!F12</f>
        <v>nt</v>
      </c>
      <c r="T2" s="162" t="str">
        <f>'P15'!F12</f>
        <v>nt</v>
      </c>
      <c r="U2" s="162" t="str">
        <f>'P16'!F12</f>
        <v>nt</v>
      </c>
      <c r="V2" s="162" t="str">
        <f>'P17'!F12</f>
        <v>nt</v>
      </c>
      <c r="W2" s="162" t="str">
        <f>'P18'!F12</f>
        <v>nt</v>
      </c>
      <c r="X2" s="162" t="str">
        <f>'P19'!F12</f>
        <v>nt</v>
      </c>
      <c r="Y2" s="162" t="str">
        <f>'P20'!F12</f>
        <v>nt</v>
      </c>
      <c r="Z2" s="162" t="str">
        <f>'P21'!F12</f>
        <v>nt</v>
      </c>
      <c r="AA2" s="162" t="str">
        <f>'P22'!F12</f>
        <v>nt</v>
      </c>
      <c r="AB2" s="162" t="str">
        <f>'P23'!F12</f>
        <v>nt</v>
      </c>
      <c r="AC2" s="162" t="str">
        <f>'P24'!F12</f>
        <v>nt</v>
      </c>
      <c r="AD2" s="162" t="str">
        <f>'P25'!F12</f>
        <v>nt</v>
      </c>
      <c r="AE2" s="264" t="str">
        <f>'P26'!F12</f>
        <v>nt</v>
      </c>
      <c r="AF2" s="41">
        <f t="shared" ref="AF2:AF65" si="85">COUNTIF($F2:$AE2,"c")</f>
        <v>0</v>
      </c>
      <c r="AG2" s="41">
        <f t="shared" ref="AG2:AG65" si="86">COUNTIF($F2:$AE2,"nc")</f>
        <v>0</v>
      </c>
      <c r="AH2" s="41">
        <f t="shared" ref="AH2:AH65" si="87">COUNTIF($F2:$AE2,"na")</f>
        <v>4</v>
      </c>
      <c r="AI2" s="41">
        <f t="shared" ref="AI2:AI65" si="88">COUNTIF($F2:$AE2,"nt")</f>
        <v>22</v>
      </c>
      <c r="AJ2" s="25" t="str">
        <f t="shared" ref="AJ2:AJ65" si="89">IF(AG2&gt;0,"NC",IF(AF2&gt;0,"C",IF(AH2&gt;0,"NA",IF(AI2&gt;0,"NT"))))</f>
        <v>NA</v>
      </c>
      <c r="AK2" s="20"/>
      <c r="AL2" s="20"/>
      <c r="AM2" s="20"/>
      <c r="AN2" s="20"/>
      <c r="AO2" s="20"/>
      <c r="AP2" s="20"/>
      <c r="AQ2" s="20"/>
      <c r="AR2" s="20"/>
      <c r="AS2" s="265" t="str">
        <f>Résultats!B13</f>
        <v>1.1</v>
      </c>
      <c r="AT2" s="266" t="str">
        <f>Résultats!C13</f>
        <v>A</v>
      </c>
      <c r="AU2" s="41">
        <f>'P01'!$G12</f>
        <v>0</v>
      </c>
      <c r="AV2" s="41">
        <f>'P02'!$G12</f>
        <v>0</v>
      </c>
      <c r="AW2" s="41">
        <f>'P03'!$G12</f>
        <v>0</v>
      </c>
      <c r="AX2" s="41">
        <f>'P04'!$G12</f>
        <v>0</v>
      </c>
      <c r="AY2" s="41">
        <f>'P05'!$G12</f>
        <v>0</v>
      </c>
      <c r="AZ2" s="41">
        <f>'P06'!$G12</f>
        <v>0</v>
      </c>
      <c r="BA2" s="41">
        <f>'P07'!$G12</f>
        <v>0</v>
      </c>
      <c r="BB2" s="41">
        <f>'P08'!$G12</f>
        <v>0</v>
      </c>
      <c r="BC2" s="41">
        <f>'P09'!$G12</f>
        <v>0</v>
      </c>
      <c r="BD2" s="41">
        <f>'P10'!$G12</f>
        <v>0</v>
      </c>
      <c r="BE2" s="41">
        <f>'P11'!$G12</f>
        <v>0</v>
      </c>
      <c r="BF2" s="41">
        <f>'P12'!$G12</f>
        <v>0</v>
      </c>
      <c r="BG2" s="41">
        <f>'P13'!$G12</f>
        <v>0</v>
      </c>
      <c r="BH2" s="41">
        <f>'P14'!$G12</f>
        <v>0</v>
      </c>
      <c r="BI2" s="41">
        <f>'P15'!$G12</f>
        <v>0</v>
      </c>
      <c r="BJ2" s="41">
        <f>'P16'!$G12</f>
        <v>0</v>
      </c>
      <c r="BK2" s="41">
        <f>'P17'!$G12</f>
        <v>0</v>
      </c>
      <c r="BL2" s="41">
        <f>'P18'!$G12</f>
        <v>0</v>
      </c>
      <c r="BM2" s="41">
        <f>'P19'!$G12</f>
        <v>0</v>
      </c>
      <c r="BN2" s="41">
        <f>'P20'!$G12</f>
        <v>0</v>
      </c>
      <c r="BO2" s="41">
        <f>'P21'!$G12</f>
        <v>0</v>
      </c>
      <c r="BP2" s="41">
        <f>'P22'!$G12</f>
        <v>0</v>
      </c>
      <c r="BQ2" s="41">
        <f>'P23'!$G12</f>
        <v>0</v>
      </c>
      <c r="BR2" s="41">
        <f>'P24'!$G12</f>
        <v>0</v>
      </c>
      <c r="BS2" s="41">
        <f>'P25'!$G12</f>
        <v>0</v>
      </c>
      <c r="BT2" s="267">
        <f>'P26'!$G12</f>
        <v>0</v>
      </c>
      <c r="BU2" s="41">
        <f t="shared" ref="BU2:BU65" si="90">COUNTIF(AU2:BS2,"D")</f>
        <v>0</v>
      </c>
      <c r="BV2" s="268" t="str">
        <f t="shared" ref="BV2:BV65" si="91">IF(BU2&gt;0,"D","-")</f>
        <v>-</v>
      </c>
    </row>
    <row r="3" ht="14.4">
      <c r="A3" s="269" t="s">
        <v>85</v>
      </c>
      <c r="B3" s="262" t="str">
        <f>Résultats!B14</f>
        <v>1.2</v>
      </c>
      <c r="C3" s="263" t="str">
        <f>Résultats!C14</f>
        <v>A</v>
      </c>
      <c r="D3" s="41">
        <f>Résultats!E14</f>
        <v>0</v>
      </c>
      <c r="E3" s="20"/>
      <c r="F3" s="159" t="str">
        <f>'P01'!F13</f>
        <v>na</v>
      </c>
      <c r="G3" s="162" t="str">
        <f>'P02'!F13</f>
        <v>na</v>
      </c>
      <c r="H3" s="162" t="str">
        <f>'P03'!F13</f>
        <v>na</v>
      </c>
      <c r="I3" s="162" t="str">
        <f>'P04'!F13</f>
        <v>c</v>
      </c>
      <c r="J3" s="162" t="str">
        <f>'P05'!F13</f>
        <v>nt</v>
      </c>
      <c r="K3" s="162" t="str">
        <f>'P06'!F13</f>
        <v>nt</v>
      </c>
      <c r="L3" s="162" t="str">
        <f>'P07'!F13</f>
        <v>nt</v>
      </c>
      <c r="M3" s="162" t="str">
        <f>'P08'!F13</f>
        <v>nt</v>
      </c>
      <c r="N3" s="162" t="str">
        <f>'P09'!F13</f>
        <v>nt</v>
      </c>
      <c r="O3" s="162" t="str">
        <f>'P10'!F13</f>
        <v>nt</v>
      </c>
      <c r="P3" s="162" t="str">
        <f>'P11'!F13</f>
        <v>nt</v>
      </c>
      <c r="Q3" s="162" t="str">
        <f>'P12'!F13</f>
        <v>nt</v>
      </c>
      <c r="R3" s="162" t="str">
        <f>'P13'!F13</f>
        <v>nt</v>
      </c>
      <c r="S3" s="162" t="str">
        <f>'P14'!F13</f>
        <v>nt</v>
      </c>
      <c r="T3" s="162" t="str">
        <f>'P15'!F13</f>
        <v>nt</v>
      </c>
      <c r="U3" s="162" t="str">
        <f>'P16'!F13</f>
        <v>nt</v>
      </c>
      <c r="V3" s="162" t="str">
        <f>'P17'!F13</f>
        <v>nt</v>
      </c>
      <c r="W3" s="162" t="str">
        <f>'P18'!F13</f>
        <v>nt</v>
      </c>
      <c r="X3" s="162" t="str">
        <f>'P19'!F13</f>
        <v>nt</v>
      </c>
      <c r="Y3" s="162" t="str">
        <f>'P20'!F13</f>
        <v>nt</v>
      </c>
      <c r="Z3" s="162" t="str">
        <f>'P21'!F13</f>
        <v>nt</v>
      </c>
      <c r="AA3" s="162" t="str">
        <f>'P22'!F13</f>
        <v>nt</v>
      </c>
      <c r="AB3" s="162" t="str">
        <f>'P23'!F13</f>
        <v>nt</v>
      </c>
      <c r="AC3" s="162" t="str">
        <f>'P24'!F13</f>
        <v>nt</v>
      </c>
      <c r="AD3" s="162" t="str">
        <f>'P25'!F13</f>
        <v>nt</v>
      </c>
      <c r="AE3" s="264" t="str">
        <f>'P26'!F13</f>
        <v>nt</v>
      </c>
      <c r="AF3" s="41">
        <f t="shared" si="85"/>
        <v>1</v>
      </c>
      <c r="AG3" s="41">
        <f t="shared" si="86"/>
        <v>0</v>
      </c>
      <c r="AH3" s="41">
        <f t="shared" si="87"/>
        <v>3</v>
      </c>
      <c r="AI3" s="41">
        <f t="shared" si="88"/>
        <v>22</v>
      </c>
      <c r="AJ3" s="25" t="str">
        <f t="shared" si="89"/>
        <v>C</v>
      </c>
      <c r="AK3" s="20"/>
      <c r="AL3" s="46" t="s">
        <v>6</v>
      </c>
      <c r="AM3" s="12"/>
      <c r="AN3" s="12"/>
      <c r="AO3" s="12"/>
      <c r="AP3" s="12"/>
      <c r="AQ3" s="13"/>
      <c r="AR3" s="20"/>
      <c r="AS3" s="265" t="str">
        <f>Résultats!B14</f>
        <v>1.2</v>
      </c>
      <c r="AT3" s="266" t="str">
        <f>Résultats!C14</f>
        <v>A</v>
      </c>
      <c r="AU3" s="41">
        <f>'P01'!$G13</f>
        <v>0</v>
      </c>
      <c r="AV3" s="41">
        <f>'P02'!$G13</f>
        <v>0</v>
      </c>
      <c r="AW3" s="41">
        <f>'P03'!$G13</f>
        <v>0</v>
      </c>
      <c r="AX3" s="41">
        <f>'P04'!$G13</f>
        <v>0</v>
      </c>
      <c r="AY3" s="41">
        <f>'P05'!$G13</f>
        <v>0</v>
      </c>
      <c r="AZ3" s="41">
        <f>'P06'!$G13</f>
        <v>0</v>
      </c>
      <c r="BA3" s="41">
        <f>'P07'!$G13</f>
        <v>0</v>
      </c>
      <c r="BB3" s="41">
        <f>'P08'!$G13</f>
        <v>0</v>
      </c>
      <c r="BC3" s="41">
        <f>'P09'!$G13</f>
        <v>0</v>
      </c>
      <c r="BD3" s="41">
        <f>'P10'!$G13</f>
        <v>0</v>
      </c>
      <c r="BE3" s="41">
        <f>'P11'!$G13</f>
        <v>0</v>
      </c>
      <c r="BF3" s="41">
        <f>'P12'!$G13</f>
        <v>0</v>
      </c>
      <c r="BG3" s="41">
        <f>'P13'!$G13</f>
        <v>0</v>
      </c>
      <c r="BH3" s="41">
        <f>'P14'!$G13</f>
        <v>0</v>
      </c>
      <c r="BI3" s="41">
        <f>'P15'!$G13</f>
        <v>0</v>
      </c>
      <c r="BJ3" s="41">
        <f>'P16'!$G13</f>
        <v>0</v>
      </c>
      <c r="BK3" s="41">
        <f>'P17'!$G13</f>
        <v>0</v>
      </c>
      <c r="BL3" s="41">
        <f>'P18'!$G13</f>
        <v>0</v>
      </c>
      <c r="BM3" s="41">
        <f>'P19'!$G13</f>
        <v>0</v>
      </c>
      <c r="BN3" s="41">
        <f>'P20'!$G13</f>
        <v>0</v>
      </c>
      <c r="BO3" s="41"/>
      <c r="BP3" s="41">
        <f>'P22'!$G13</f>
        <v>0</v>
      </c>
      <c r="BQ3" s="41">
        <f>'P23'!$G13</f>
        <v>0</v>
      </c>
      <c r="BR3" s="41">
        <f>'P24'!$G13</f>
        <v>0</v>
      </c>
      <c r="BS3" s="41">
        <f>'P25'!$G13</f>
        <v>0</v>
      </c>
      <c r="BT3" s="267">
        <f>'P26'!$G13</f>
        <v>0</v>
      </c>
      <c r="BU3" s="41">
        <f t="shared" si="90"/>
        <v>0</v>
      </c>
      <c r="BV3" s="268" t="str">
        <f t="shared" si="91"/>
        <v>-</v>
      </c>
    </row>
    <row r="4" ht="14.4">
      <c r="A4" s="269" t="s">
        <v>85</v>
      </c>
      <c r="B4" s="262" t="str">
        <f>Résultats!B15</f>
        <v>1.3</v>
      </c>
      <c r="C4" s="263" t="str">
        <f>Résultats!C15</f>
        <v>A</v>
      </c>
      <c r="D4" s="41">
        <f>Résultats!E15</f>
        <v>0</v>
      </c>
      <c r="E4" s="20"/>
      <c r="F4" s="159" t="str">
        <f>'P01'!F14</f>
        <v>na</v>
      </c>
      <c r="G4" s="162" t="str">
        <f>'P02'!F14</f>
        <v>na</v>
      </c>
      <c r="H4" s="162" t="str">
        <f>'P03'!F14</f>
        <v>na</v>
      </c>
      <c r="I4" s="162" t="str">
        <f>'P04'!F14</f>
        <v>na</v>
      </c>
      <c r="J4" s="162" t="str">
        <f>'P05'!F14</f>
        <v>nt</v>
      </c>
      <c r="K4" s="162" t="str">
        <f>'P06'!F14</f>
        <v>nt</v>
      </c>
      <c r="L4" s="162" t="str">
        <f>'P07'!F14</f>
        <v>nt</v>
      </c>
      <c r="M4" s="162" t="str">
        <f>'P08'!F14</f>
        <v>nt</v>
      </c>
      <c r="N4" s="162" t="str">
        <f>'P09'!F14</f>
        <v>nt</v>
      </c>
      <c r="O4" s="162" t="str">
        <f>'P10'!F14</f>
        <v>nt</v>
      </c>
      <c r="P4" s="162" t="str">
        <f>'P11'!F14</f>
        <v>nt</v>
      </c>
      <c r="Q4" s="162" t="str">
        <f>'P12'!F14</f>
        <v>nt</v>
      </c>
      <c r="R4" s="162" t="str">
        <f>'P13'!F14</f>
        <v>nt</v>
      </c>
      <c r="S4" s="162" t="str">
        <f>'P14'!F14</f>
        <v>nt</v>
      </c>
      <c r="T4" s="162" t="str">
        <f>'P15'!F14</f>
        <v>nt</v>
      </c>
      <c r="U4" s="162" t="str">
        <f>'P16'!F14</f>
        <v>nt</v>
      </c>
      <c r="V4" s="162" t="str">
        <f>'P17'!F14</f>
        <v>nt</v>
      </c>
      <c r="W4" s="162" t="str">
        <f>'P18'!F14</f>
        <v>nt</v>
      </c>
      <c r="X4" s="162" t="str">
        <f>'P19'!F14</f>
        <v>nt</v>
      </c>
      <c r="Y4" s="162" t="str">
        <f>'P20'!F14</f>
        <v>nt</v>
      </c>
      <c r="Z4" s="162" t="str">
        <f>'P21'!F14</f>
        <v>nt</v>
      </c>
      <c r="AA4" s="162" t="str">
        <f>'P22'!F14</f>
        <v>nt</v>
      </c>
      <c r="AB4" s="162" t="str">
        <f>'P23'!F14</f>
        <v>nt</v>
      </c>
      <c r="AC4" s="162" t="str">
        <f>'P24'!F14</f>
        <v>nt</v>
      </c>
      <c r="AD4" s="162" t="str">
        <f>'P25'!F14</f>
        <v>nt</v>
      </c>
      <c r="AE4" s="264" t="str">
        <f>'P26'!F14</f>
        <v>nt</v>
      </c>
      <c r="AF4" s="41">
        <f t="shared" si="85"/>
        <v>0</v>
      </c>
      <c r="AG4" s="41">
        <f t="shared" si="86"/>
        <v>0</v>
      </c>
      <c r="AH4" s="41">
        <f t="shared" si="87"/>
        <v>4</v>
      </c>
      <c r="AI4" s="41">
        <f t="shared" si="88"/>
        <v>22</v>
      </c>
      <c r="AJ4" s="25" t="str">
        <f t="shared" si="89"/>
        <v>NA</v>
      </c>
      <c r="AK4" s="20"/>
      <c r="AL4" s="270"/>
      <c r="AM4" s="271" t="s">
        <v>430</v>
      </c>
      <c r="AN4" s="271" t="s">
        <v>431</v>
      </c>
      <c r="AO4" s="271" t="s">
        <v>436</v>
      </c>
      <c r="AP4" s="271" t="s">
        <v>433</v>
      </c>
      <c r="AQ4" s="271" t="s">
        <v>7</v>
      </c>
      <c r="AR4" s="20"/>
      <c r="AS4" s="265" t="str">
        <f>Résultats!B15</f>
        <v>1.3</v>
      </c>
      <c r="AT4" s="266" t="str">
        <f>Résultats!C15</f>
        <v>A</v>
      </c>
      <c r="AU4" s="41">
        <f>'P01'!$G14</f>
        <v>0</v>
      </c>
      <c r="AV4" s="41">
        <f>'P02'!$G14</f>
        <v>0</v>
      </c>
      <c r="AW4" s="41">
        <f>'P03'!$G14</f>
        <v>0</v>
      </c>
      <c r="AX4" s="41">
        <f>'P04'!$G14</f>
        <v>0</v>
      </c>
      <c r="AY4" s="41">
        <f>'P05'!$G14</f>
        <v>0</v>
      </c>
      <c r="AZ4" s="41">
        <f>'P06'!$G14</f>
        <v>0</v>
      </c>
      <c r="BA4" s="41">
        <f>'P07'!$G14</f>
        <v>0</v>
      </c>
      <c r="BB4" s="41">
        <f>'P08'!$G14</f>
        <v>0</v>
      </c>
      <c r="BC4" s="41">
        <f>'P09'!$G14</f>
        <v>0</v>
      </c>
      <c r="BD4" s="41">
        <f>'P10'!$G14</f>
        <v>0</v>
      </c>
      <c r="BE4" s="41">
        <f>'P11'!$G14</f>
        <v>0</v>
      </c>
      <c r="BF4" s="41">
        <f>'P12'!$G14</f>
        <v>0</v>
      </c>
      <c r="BG4" s="41">
        <f>'P13'!$G14</f>
        <v>0</v>
      </c>
      <c r="BH4" s="41">
        <f>'P14'!$G14</f>
        <v>0</v>
      </c>
      <c r="BI4" s="41">
        <f>'P15'!$G14</f>
        <v>0</v>
      </c>
      <c r="BJ4" s="41">
        <f>'P16'!$G14</f>
        <v>0</v>
      </c>
      <c r="BK4" s="41">
        <f>'P17'!$G14</f>
        <v>0</v>
      </c>
      <c r="BL4" s="41">
        <f>'P18'!$G14</f>
        <v>0</v>
      </c>
      <c r="BM4" s="41">
        <f>'P19'!$G14</f>
        <v>0</v>
      </c>
      <c r="BN4" s="41">
        <f>'P20'!$G14</f>
        <v>0</v>
      </c>
      <c r="BO4" s="41"/>
      <c r="BP4" s="41">
        <f>'P22'!$G14</f>
        <v>0</v>
      </c>
      <c r="BQ4" s="41">
        <f>'P23'!$G14</f>
        <v>0</v>
      </c>
      <c r="BR4" s="41">
        <f>'P24'!$G14</f>
        <v>0</v>
      </c>
      <c r="BS4" s="41">
        <f>'P25'!$G14</f>
        <v>0</v>
      </c>
      <c r="BT4" s="267">
        <f>'P26'!$G14</f>
        <v>0</v>
      </c>
      <c r="BU4" s="41">
        <f t="shared" si="90"/>
        <v>0</v>
      </c>
      <c r="BV4" s="268" t="str">
        <f t="shared" si="91"/>
        <v>-</v>
      </c>
    </row>
    <row r="5" ht="14.4">
      <c r="A5" s="269" t="s">
        <v>85</v>
      </c>
      <c r="B5" s="262" t="str">
        <f>Résultats!B16</f>
        <v>1.4</v>
      </c>
      <c r="C5" s="263" t="str">
        <f>Résultats!C16</f>
        <v>A</v>
      </c>
      <c r="D5" s="41">
        <f>Résultats!E16</f>
        <v>0</v>
      </c>
      <c r="E5" s="20"/>
      <c r="F5" s="159" t="str">
        <f>'P01'!F15</f>
        <v>na</v>
      </c>
      <c r="G5" s="162" t="str">
        <f>'P02'!F15</f>
        <v>na</v>
      </c>
      <c r="H5" s="162" t="str">
        <f>'P03'!F15</f>
        <v>na</v>
      </c>
      <c r="I5" s="162" t="str">
        <f>'P04'!F15</f>
        <v>na</v>
      </c>
      <c r="J5" s="162" t="str">
        <f>'P05'!F15</f>
        <v>nt</v>
      </c>
      <c r="K5" s="162" t="str">
        <f>'P06'!F15</f>
        <v>nt</v>
      </c>
      <c r="L5" s="162" t="str">
        <f>'P07'!F15</f>
        <v>nt</v>
      </c>
      <c r="M5" s="162" t="str">
        <f>'P08'!F15</f>
        <v>nt</v>
      </c>
      <c r="N5" s="162" t="str">
        <f>'P09'!F15</f>
        <v>nt</v>
      </c>
      <c r="O5" s="162" t="str">
        <f>'P10'!F15</f>
        <v>nt</v>
      </c>
      <c r="P5" s="162" t="str">
        <f>'P11'!F15</f>
        <v>nt</v>
      </c>
      <c r="Q5" s="162" t="str">
        <f>'P12'!F15</f>
        <v>nt</v>
      </c>
      <c r="R5" s="162" t="str">
        <f>'P13'!F15</f>
        <v>nt</v>
      </c>
      <c r="S5" s="162" t="str">
        <f>'P14'!F15</f>
        <v>nt</v>
      </c>
      <c r="T5" s="162" t="str">
        <f>'P15'!F15</f>
        <v>nt</v>
      </c>
      <c r="U5" s="162" t="str">
        <f>'P16'!F15</f>
        <v>nt</v>
      </c>
      <c r="V5" s="162" t="str">
        <f>'P17'!F15</f>
        <v>nt</v>
      </c>
      <c r="W5" s="162" t="str">
        <f>'P18'!F15</f>
        <v>nt</v>
      </c>
      <c r="X5" s="162" t="str">
        <f>'P19'!F15</f>
        <v>nt</v>
      </c>
      <c r="Y5" s="162" t="str">
        <f>'P20'!F15</f>
        <v>nt</v>
      </c>
      <c r="Z5" s="162" t="str">
        <f>'P21'!F15</f>
        <v>nt</v>
      </c>
      <c r="AA5" s="162" t="str">
        <f>'P22'!F15</f>
        <v>nt</v>
      </c>
      <c r="AB5" s="162" t="str">
        <f>'P23'!F15</f>
        <v>nt</v>
      </c>
      <c r="AC5" s="162" t="str">
        <f>'P24'!F15</f>
        <v>nt</v>
      </c>
      <c r="AD5" s="162" t="str">
        <f>'P25'!F15</f>
        <v>nt</v>
      </c>
      <c r="AE5" s="264" t="str">
        <f>'P26'!F15</f>
        <v>nt</v>
      </c>
      <c r="AF5" s="41">
        <f t="shared" si="85"/>
        <v>0</v>
      </c>
      <c r="AG5" s="41">
        <f t="shared" si="86"/>
        <v>0</v>
      </c>
      <c r="AH5" s="41">
        <f t="shared" si="87"/>
        <v>4</v>
      </c>
      <c r="AI5" s="41">
        <f t="shared" si="88"/>
        <v>22</v>
      </c>
      <c r="AJ5" s="25" t="str">
        <f t="shared" si="89"/>
        <v>NA</v>
      </c>
      <c r="AK5" s="20"/>
      <c r="AL5" s="271" t="s">
        <v>9</v>
      </c>
      <c r="AM5" s="272">
        <f>COUNTIFS($C$2:$C$107,"A",$AJ$2:$AJ$107,"C")</f>
        <v>41</v>
      </c>
      <c r="AN5" s="272">
        <f>COUNTIFS($C$2:$C$107,"A",$AJ$2:$AJ$107,"NC")</f>
        <v>0</v>
      </c>
      <c r="AO5" s="272">
        <f>COUNTIFS($C$2:$C$107,"A",$AJ$2:$AJ$107,"NA")</f>
        <v>42</v>
      </c>
      <c r="AP5" s="272">
        <f>COUNTIFS($C$2:$C$107,"A",$AJ$2:$AJ$107,"NT")</f>
        <v>0</v>
      </c>
      <c r="AQ5" s="272">
        <f t="shared" ref="AQ5:AQ6" si="92">AM5+AN5</f>
        <v>41</v>
      </c>
      <c r="AR5" s="20"/>
      <c r="AS5" s="265" t="str">
        <f>Résultats!B16</f>
        <v>1.4</v>
      </c>
      <c r="AT5" s="266" t="str">
        <f>Résultats!C16</f>
        <v>A</v>
      </c>
      <c r="AU5" s="41">
        <f>'P01'!$G15</f>
        <v>0</v>
      </c>
      <c r="AV5" s="41">
        <f>'P02'!$G15</f>
        <v>0</v>
      </c>
      <c r="AW5" s="41">
        <f>'P03'!$G15</f>
        <v>0</v>
      </c>
      <c r="AX5" s="41">
        <f>'P04'!$G15</f>
        <v>0</v>
      </c>
      <c r="AY5" s="41">
        <f>'P05'!$G15</f>
        <v>0</v>
      </c>
      <c r="AZ5" s="41">
        <f>'P06'!$G15</f>
        <v>0</v>
      </c>
      <c r="BA5" s="41">
        <f>'P07'!$G15</f>
        <v>0</v>
      </c>
      <c r="BB5" s="41">
        <f>'P08'!$G15</f>
        <v>0</v>
      </c>
      <c r="BC5" s="41">
        <f>'P09'!$G15</f>
        <v>0</v>
      </c>
      <c r="BD5" s="41">
        <f>'P10'!$G15</f>
        <v>0</v>
      </c>
      <c r="BE5" s="41">
        <f>'P11'!$G15</f>
        <v>0</v>
      </c>
      <c r="BF5" s="41">
        <f>'P12'!$G15</f>
        <v>0</v>
      </c>
      <c r="BG5" s="41">
        <f>'P13'!$G15</f>
        <v>0</v>
      </c>
      <c r="BH5" s="41">
        <f>'P14'!$G15</f>
        <v>0</v>
      </c>
      <c r="BI5" s="41">
        <f>'P15'!$G15</f>
        <v>0</v>
      </c>
      <c r="BJ5" s="41">
        <f>'P16'!$G15</f>
        <v>0</v>
      </c>
      <c r="BK5" s="41">
        <f>'P17'!$G15</f>
        <v>0</v>
      </c>
      <c r="BL5" s="41">
        <f>'P18'!$G15</f>
        <v>0</v>
      </c>
      <c r="BM5" s="41">
        <f>'P19'!$G15</f>
        <v>0</v>
      </c>
      <c r="BN5" s="41">
        <f>'P20'!$G15</f>
        <v>0</v>
      </c>
      <c r="BO5" s="41"/>
      <c r="BP5" s="41">
        <f>'P22'!$G15</f>
        <v>0</v>
      </c>
      <c r="BQ5" s="41">
        <f>'P23'!$G15</f>
        <v>0</v>
      </c>
      <c r="BR5" s="41">
        <f>'P24'!$G15</f>
        <v>0</v>
      </c>
      <c r="BS5" s="41">
        <f>'P25'!$G15</f>
        <v>0</v>
      </c>
      <c r="BT5" s="267">
        <f>'P26'!$G15</f>
        <v>0</v>
      </c>
      <c r="BU5" s="41">
        <f t="shared" si="90"/>
        <v>0</v>
      </c>
      <c r="BV5" s="268" t="str">
        <f t="shared" si="91"/>
        <v>-</v>
      </c>
    </row>
    <row r="6" ht="14.4">
      <c r="A6" s="269" t="s">
        <v>85</v>
      </c>
      <c r="B6" s="262" t="str">
        <f>Résultats!B17</f>
        <v>1.5</v>
      </c>
      <c r="C6" s="263" t="str">
        <f>Résultats!C17</f>
        <v>A</v>
      </c>
      <c r="D6" s="41">
        <f>Résultats!E17</f>
        <v>0</v>
      </c>
      <c r="E6" s="20"/>
      <c r="F6" s="159" t="str">
        <f>'P01'!F16</f>
        <v>na</v>
      </c>
      <c r="G6" s="162" t="str">
        <f>'P02'!F16</f>
        <v>na</v>
      </c>
      <c r="H6" s="162" t="str">
        <f>'P03'!F16</f>
        <v>na</v>
      </c>
      <c r="I6" s="162" t="str">
        <f>'P04'!F16</f>
        <v>na</v>
      </c>
      <c r="J6" s="162" t="str">
        <f>'P05'!F16</f>
        <v>nt</v>
      </c>
      <c r="K6" s="162" t="str">
        <f>'P06'!F16</f>
        <v>nt</v>
      </c>
      <c r="L6" s="162" t="str">
        <f>'P07'!F16</f>
        <v>nt</v>
      </c>
      <c r="M6" s="162" t="str">
        <f>'P08'!F16</f>
        <v>nt</v>
      </c>
      <c r="N6" s="162" t="str">
        <f>'P09'!F16</f>
        <v>nt</v>
      </c>
      <c r="O6" s="162" t="str">
        <f>'P10'!F16</f>
        <v>nt</v>
      </c>
      <c r="P6" s="162" t="str">
        <f>'P11'!F16</f>
        <v>nt</v>
      </c>
      <c r="Q6" s="162" t="str">
        <f>'P12'!F16</f>
        <v>nt</v>
      </c>
      <c r="R6" s="162" t="str">
        <f>'P13'!F16</f>
        <v>nt</v>
      </c>
      <c r="S6" s="162" t="str">
        <f>'P14'!F16</f>
        <v>nt</v>
      </c>
      <c r="T6" s="162" t="str">
        <f>'P15'!F16</f>
        <v>nt</v>
      </c>
      <c r="U6" s="162" t="str">
        <f>'P16'!F16</f>
        <v>nt</v>
      </c>
      <c r="V6" s="162" t="str">
        <f>'P17'!F16</f>
        <v>nt</v>
      </c>
      <c r="W6" s="162" t="str">
        <f>'P18'!F16</f>
        <v>nt</v>
      </c>
      <c r="X6" s="162" t="str">
        <f>'P19'!F16</f>
        <v>nt</v>
      </c>
      <c r="Y6" s="162" t="str">
        <f>'P20'!F16</f>
        <v>nt</v>
      </c>
      <c r="Z6" s="162" t="str">
        <f>'P21'!F16</f>
        <v>nt</v>
      </c>
      <c r="AA6" s="162" t="str">
        <f>'P22'!F16</f>
        <v>nt</v>
      </c>
      <c r="AB6" s="162" t="str">
        <f>'P23'!F16</f>
        <v>nt</v>
      </c>
      <c r="AC6" s="162" t="str">
        <f>'P24'!F16</f>
        <v>nt</v>
      </c>
      <c r="AD6" s="162" t="str">
        <f>'P25'!F16</f>
        <v>nt</v>
      </c>
      <c r="AE6" s="264" t="str">
        <f>'P26'!F16</f>
        <v>nt</v>
      </c>
      <c r="AF6" s="41">
        <f t="shared" si="85"/>
        <v>0</v>
      </c>
      <c r="AG6" s="41">
        <f t="shared" si="86"/>
        <v>0</v>
      </c>
      <c r="AH6" s="41">
        <f t="shared" si="87"/>
        <v>4</v>
      </c>
      <c r="AI6" s="41">
        <f t="shared" si="88"/>
        <v>22</v>
      </c>
      <c r="AJ6" s="25" t="str">
        <f t="shared" si="89"/>
        <v>NA</v>
      </c>
      <c r="AK6" s="20"/>
      <c r="AL6" s="271" t="s">
        <v>16</v>
      </c>
      <c r="AM6" s="272">
        <f>COUNTIFS($C$2:$C$107,"AA",$AJ$2:$AJ$107,"C")</f>
        <v>7</v>
      </c>
      <c r="AN6" s="272">
        <f>COUNTIFS($C$2:$C$107,"AA",$AJ$2:$AJ$107,"NC")</f>
        <v>0</v>
      </c>
      <c r="AO6" s="272">
        <f>COUNTIFS($C$2:$C$107,"AA",$AJ$2:$AJ$107,"NA")</f>
        <v>16</v>
      </c>
      <c r="AP6" s="272">
        <f>COUNTIFS($C$2:$C$107,"AA",$AJ$2:$AJ$107,"NT")</f>
        <v>0</v>
      </c>
      <c r="AQ6" s="272">
        <f t="shared" si="92"/>
        <v>7</v>
      </c>
      <c r="AR6" s="20"/>
      <c r="AS6" s="265" t="str">
        <f>Résultats!B17</f>
        <v>1.5</v>
      </c>
      <c r="AT6" s="266" t="str">
        <f>Résultats!C17</f>
        <v>A</v>
      </c>
      <c r="AU6" s="41">
        <f>'P01'!$G16</f>
        <v>0</v>
      </c>
      <c r="AV6" s="41">
        <f>'P02'!$G16</f>
        <v>0</v>
      </c>
      <c r="AW6" s="41">
        <f>'P03'!$G16</f>
        <v>0</v>
      </c>
      <c r="AX6" s="41">
        <f>'P04'!$G16</f>
        <v>0</v>
      </c>
      <c r="AY6" s="41">
        <f>'P05'!$G16</f>
        <v>0</v>
      </c>
      <c r="AZ6" s="41">
        <f>'P06'!$G16</f>
        <v>0</v>
      </c>
      <c r="BA6" s="41">
        <f>'P07'!$G16</f>
        <v>0</v>
      </c>
      <c r="BB6" s="41">
        <f>'P08'!$G16</f>
        <v>0</v>
      </c>
      <c r="BC6" s="41">
        <f>'P09'!$G16</f>
        <v>0</v>
      </c>
      <c r="BD6" s="41">
        <f>'P10'!$G16</f>
        <v>0</v>
      </c>
      <c r="BE6" s="41">
        <f>'P11'!$G16</f>
        <v>0</v>
      </c>
      <c r="BF6" s="41">
        <f>'P12'!$G16</f>
        <v>0</v>
      </c>
      <c r="BG6" s="41">
        <f>'P13'!$G16</f>
        <v>0</v>
      </c>
      <c r="BH6" s="41">
        <f>'P14'!$G16</f>
        <v>0</v>
      </c>
      <c r="BI6" s="41">
        <f>'P15'!$G16</f>
        <v>0</v>
      </c>
      <c r="BJ6" s="41">
        <f>'P16'!$G16</f>
        <v>0</v>
      </c>
      <c r="BK6" s="41">
        <f>'P17'!$G16</f>
        <v>0</v>
      </c>
      <c r="BL6" s="41">
        <f>'P18'!$G16</f>
        <v>0</v>
      </c>
      <c r="BM6" s="41">
        <f>'P19'!$G16</f>
        <v>0</v>
      </c>
      <c r="BN6" s="41">
        <f>'P20'!$G16</f>
        <v>0</v>
      </c>
      <c r="BO6" s="41"/>
      <c r="BP6" s="41">
        <f>'P22'!$G16</f>
        <v>0</v>
      </c>
      <c r="BQ6" s="41">
        <f>'P23'!$G16</f>
        <v>0</v>
      </c>
      <c r="BR6" s="41">
        <f>'P24'!$G16</f>
        <v>0</v>
      </c>
      <c r="BS6" s="41">
        <f>'P25'!$G16</f>
        <v>0</v>
      </c>
      <c r="BT6" s="267">
        <f>'P26'!$G16</f>
        <v>0</v>
      </c>
      <c r="BU6" s="41">
        <f t="shared" si="90"/>
        <v>0</v>
      </c>
      <c r="BV6" s="268" t="str">
        <f t="shared" si="91"/>
        <v>-</v>
      </c>
    </row>
    <row r="7" ht="14.4">
      <c r="A7" s="269" t="s">
        <v>85</v>
      </c>
      <c r="B7" s="262" t="str">
        <f>Résultats!B18</f>
        <v>1.6</v>
      </c>
      <c r="C7" s="263" t="str">
        <f>Résultats!C18</f>
        <v>A</v>
      </c>
      <c r="D7" s="41">
        <f>Résultats!E18</f>
        <v>0</v>
      </c>
      <c r="E7" s="20"/>
      <c r="F7" s="159" t="str">
        <f>'P01'!F17</f>
        <v>na</v>
      </c>
      <c r="G7" s="162" t="str">
        <f>'P02'!F17</f>
        <v>na</v>
      </c>
      <c r="H7" s="162" t="str">
        <f>'P03'!F17</f>
        <v>na</v>
      </c>
      <c r="I7" s="162" t="str">
        <f>'P04'!F17</f>
        <v>na</v>
      </c>
      <c r="J7" s="162" t="str">
        <f>'P05'!F17</f>
        <v>nt</v>
      </c>
      <c r="K7" s="162" t="str">
        <f>'P06'!F17</f>
        <v>nt</v>
      </c>
      <c r="L7" s="162" t="str">
        <f>'P07'!F17</f>
        <v>nt</v>
      </c>
      <c r="M7" s="162" t="str">
        <f>'P08'!F17</f>
        <v>nt</v>
      </c>
      <c r="N7" s="162" t="str">
        <f>'P09'!F17</f>
        <v>nt</v>
      </c>
      <c r="O7" s="162" t="str">
        <f>'P10'!F17</f>
        <v>nt</v>
      </c>
      <c r="P7" s="162" t="str">
        <f>'P11'!F17</f>
        <v>nt</v>
      </c>
      <c r="Q7" s="162" t="str">
        <f>'P12'!F17</f>
        <v>nt</v>
      </c>
      <c r="R7" s="162" t="str">
        <f>'P13'!F17</f>
        <v>nt</v>
      </c>
      <c r="S7" s="162" t="str">
        <f>'P14'!F17</f>
        <v>nt</v>
      </c>
      <c r="T7" s="162" t="str">
        <f>'P15'!F17</f>
        <v>nt</v>
      </c>
      <c r="U7" s="162" t="str">
        <f>'P16'!F17</f>
        <v>nt</v>
      </c>
      <c r="V7" s="162" t="str">
        <f>'P17'!F17</f>
        <v>nt</v>
      </c>
      <c r="W7" s="162" t="str">
        <f>'P18'!F17</f>
        <v>nt</v>
      </c>
      <c r="X7" s="162" t="str">
        <f>'P19'!F17</f>
        <v>nt</v>
      </c>
      <c r="Y7" s="162" t="str">
        <f>'P20'!F17</f>
        <v>nt</v>
      </c>
      <c r="Z7" s="162" t="str">
        <f>'P21'!F17</f>
        <v>nt</v>
      </c>
      <c r="AA7" s="162" t="str">
        <f>'P22'!F17</f>
        <v>nt</v>
      </c>
      <c r="AB7" s="162" t="str">
        <f>'P23'!F17</f>
        <v>nt</v>
      </c>
      <c r="AC7" s="162" t="str">
        <f>'P24'!F17</f>
        <v>nt</v>
      </c>
      <c r="AD7" s="162" t="str">
        <f>'P25'!F17</f>
        <v>nt</v>
      </c>
      <c r="AE7" s="264" t="str">
        <f>'P26'!F17</f>
        <v>nt</v>
      </c>
      <c r="AF7" s="41">
        <f t="shared" si="85"/>
        <v>0</v>
      </c>
      <c r="AG7" s="41">
        <f t="shared" si="86"/>
        <v>0</v>
      </c>
      <c r="AH7" s="41">
        <f t="shared" si="87"/>
        <v>4</v>
      </c>
      <c r="AI7" s="41">
        <f t="shared" si="88"/>
        <v>22</v>
      </c>
      <c r="AJ7" s="25" t="str">
        <f t="shared" si="89"/>
        <v>NA</v>
      </c>
      <c r="AK7" s="20"/>
      <c r="AL7" s="273" t="s">
        <v>437</v>
      </c>
      <c r="AM7" s="271">
        <f t="shared" ref="AM7:AQ7" si="93">SUM(AM5:AM6)</f>
        <v>48</v>
      </c>
      <c r="AN7" s="271">
        <f t="shared" si="93"/>
        <v>0</v>
      </c>
      <c r="AO7" s="271">
        <f t="shared" si="93"/>
        <v>58</v>
      </c>
      <c r="AP7" s="271">
        <f t="shared" si="93"/>
        <v>0</v>
      </c>
      <c r="AQ7" s="271">
        <f t="shared" si="93"/>
        <v>48</v>
      </c>
      <c r="AR7" s="20"/>
      <c r="AS7" s="265" t="str">
        <f>Résultats!B18</f>
        <v>1.6</v>
      </c>
      <c r="AT7" s="266" t="str">
        <f>Résultats!C18</f>
        <v>A</v>
      </c>
      <c r="AU7" s="41">
        <f>'P01'!$G17</f>
        <v>0</v>
      </c>
      <c r="AV7" s="41">
        <f>'P02'!$G17</f>
        <v>0</v>
      </c>
      <c r="AW7" s="41">
        <f>'P03'!$G17</f>
        <v>0</v>
      </c>
      <c r="AX7" s="41">
        <f>'P04'!$G17</f>
        <v>0</v>
      </c>
      <c r="AY7" s="41">
        <f>'P05'!$G17</f>
        <v>0</v>
      </c>
      <c r="AZ7" s="41">
        <f>'P06'!$G17</f>
        <v>0</v>
      </c>
      <c r="BA7" s="41">
        <f>'P07'!$G17</f>
        <v>0</v>
      </c>
      <c r="BB7" s="41">
        <f>'P08'!$G17</f>
        <v>0</v>
      </c>
      <c r="BC7" s="41">
        <f>'P09'!$G17</f>
        <v>0</v>
      </c>
      <c r="BD7" s="41">
        <f>'P10'!$G17</f>
        <v>0</v>
      </c>
      <c r="BE7" s="41">
        <f>'P11'!$G17</f>
        <v>0</v>
      </c>
      <c r="BF7" s="41">
        <f>'P12'!$G17</f>
        <v>0</v>
      </c>
      <c r="BG7" s="41">
        <f>'P13'!$G17</f>
        <v>0</v>
      </c>
      <c r="BH7" s="41">
        <f>'P14'!$G17</f>
        <v>0</v>
      </c>
      <c r="BI7" s="41">
        <f>'P15'!$G17</f>
        <v>0</v>
      </c>
      <c r="BJ7" s="41">
        <f>'P16'!$G17</f>
        <v>0</v>
      </c>
      <c r="BK7" s="41">
        <f>'P17'!$G17</f>
        <v>0</v>
      </c>
      <c r="BL7" s="41">
        <f>'P18'!$G17</f>
        <v>0</v>
      </c>
      <c r="BM7" s="41">
        <f>'P19'!$G17</f>
        <v>0</v>
      </c>
      <c r="BN7" s="41">
        <f>'P20'!$G17</f>
        <v>0</v>
      </c>
      <c r="BO7" s="41"/>
      <c r="BP7" s="41">
        <f>'P22'!$G17</f>
        <v>0</v>
      </c>
      <c r="BQ7" s="41">
        <f>'P23'!$G17</f>
        <v>0</v>
      </c>
      <c r="BR7" s="41">
        <f>'P24'!$G17</f>
        <v>0</v>
      </c>
      <c r="BS7" s="41">
        <f>'P25'!$G17</f>
        <v>0</v>
      </c>
      <c r="BT7" s="267">
        <f>'P26'!$G17</f>
        <v>0</v>
      </c>
      <c r="BU7" s="41">
        <f t="shared" si="90"/>
        <v>0</v>
      </c>
      <c r="BV7" s="268" t="str">
        <f t="shared" si="91"/>
        <v>-</v>
      </c>
    </row>
    <row r="8" ht="14.4">
      <c r="A8" s="269" t="s">
        <v>85</v>
      </c>
      <c r="B8" s="262" t="str">
        <f>Résultats!B19</f>
        <v>1.7</v>
      </c>
      <c r="C8" s="263" t="str">
        <f>Résultats!C19</f>
        <v>A</v>
      </c>
      <c r="D8" s="41">
        <f>Résultats!E19</f>
        <v>0</v>
      </c>
      <c r="E8" s="20"/>
      <c r="F8" s="159" t="str">
        <f>'P01'!F18</f>
        <v>na</v>
      </c>
      <c r="G8" s="162" t="str">
        <f>'P02'!F18</f>
        <v>na</v>
      </c>
      <c r="H8" s="162" t="str">
        <f>'P03'!F18</f>
        <v>na</v>
      </c>
      <c r="I8" s="162" t="str">
        <f>'P04'!F18</f>
        <v>na</v>
      </c>
      <c r="J8" s="162" t="str">
        <f>'P05'!F18</f>
        <v>nt</v>
      </c>
      <c r="K8" s="162" t="str">
        <f>'P06'!F18</f>
        <v>nt</v>
      </c>
      <c r="L8" s="162" t="str">
        <f>'P07'!F18</f>
        <v>nt</v>
      </c>
      <c r="M8" s="162" t="str">
        <f>'P08'!F18</f>
        <v>nt</v>
      </c>
      <c r="N8" s="162" t="str">
        <f>'P09'!F18</f>
        <v>nt</v>
      </c>
      <c r="O8" s="162" t="str">
        <f>'P10'!F18</f>
        <v>nt</v>
      </c>
      <c r="P8" s="162" t="str">
        <f>'P11'!F18</f>
        <v>nt</v>
      </c>
      <c r="Q8" s="162" t="str">
        <f>'P12'!F18</f>
        <v>nt</v>
      </c>
      <c r="R8" s="162" t="str">
        <f>'P13'!F18</f>
        <v>nt</v>
      </c>
      <c r="S8" s="162" t="str">
        <f>'P14'!F18</f>
        <v>nt</v>
      </c>
      <c r="T8" s="162" t="str">
        <f>'P15'!F18</f>
        <v>nt</v>
      </c>
      <c r="U8" s="162" t="str">
        <f>'P16'!F18</f>
        <v>nt</v>
      </c>
      <c r="V8" s="162" t="str">
        <f>'P17'!F18</f>
        <v>nt</v>
      </c>
      <c r="W8" s="162" t="str">
        <f>'P18'!F18</f>
        <v>nt</v>
      </c>
      <c r="X8" s="162" t="str">
        <f>'P19'!F18</f>
        <v>nt</v>
      </c>
      <c r="Y8" s="162" t="str">
        <f>'P20'!F18</f>
        <v>nt</v>
      </c>
      <c r="Z8" s="162" t="str">
        <f>'P21'!F18</f>
        <v>nt</v>
      </c>
      <c r="AA8" s="162" t="str">
        <f>'P22'!F18</f>
        <v>nt</v>
      </c>
      <c r="AB8" s="162" t="str">
        <f>'P23'!F18</f>
        <v>nt</v>
      </c>
      <c r="AC8" s="162" t="str">
        <f>'P24'!F18</f>
        <v>nt</v>
      </c>
      <c r="AD8" s="162" t="str">
        <f>'P25'!F18</f>
        <v>nt</v>
      </c>
      <c r="AE8" s="264" t="str">
        <f>'P26'!F18</f>
        <v>nt</v>
      </c>
      <c r="AF8" s="41">
        <f t="shared" si="85"/>
        <v>0</v>
      </c>
      <c r="AG8" s="41">
        <f t="shared" si="86"/>
        <v>0</v>
      </c>
      <c r="AH8" s="41">
        <f t="shared" si="87"/>
        <v>4</v>
      </c>
      <c r="AI8" s="41">
        <f t="shared" si="88"/>
        <v>22</v>
      </c>
      <c r="AJ8" s="25" t="str">
        <f t="shared" si="89"/>
        <v>NA</v>
      </c>
      <c r="AK8" s="20"/>
      <c r="AL8" s="274"/>
      <c r="AM8" s="274"/>
      <c r="AN8" s="274"/>
      <c r="AO8" s="274"/>
      <c r="AP8" s="274"/>
      <c r="AQ8" s="274"/>
      <c r="AR8" s="20"/>
      <c r="AS8" s="265" t="str">
        <f>Résultats!B19</f>
        <v>1.7</v>
      </c>
      <c r="AT8" s="266" t="str">
        <f>Résultats!C19</f>
        <v>A</v>
      </c>
      <c r="AU8" s="41">
        <f>'P01'!$G18</f>
        <v>0</v>
      </c>
      <c r="AV8" s="41">
        <f>'P02'!$G18</f>
        <v>0</v>
      </c>
      <c r="AW8" s="41">
        <f>'P03'!$G18</f>
        <v>0</v>
      </c>
      <c r="AX8" s="41">
        <f>'P04'!$G18</f>
        <v>0</v>
      </c>
      <c r="AY8" s="41">
        <f>'P05'!$G18</f>
        <v>0</v>
      </c>
      <c r="AZ8" s="41">
        <f>'P06'!$G18</f>
        <v>0</v>
      </c>
      <c r="BA8" s="41">
        <f>'P07'!$G18</f>
        <v>0</v>
      </c>
      <c r="BB8" s="41">
        <f>'P08'!$G18</f>
        <v>0</v>
      </c>
      <c r="BC8" s="41">
        <f>'P09'!$G18</f>
        <v>0</v>
      </c>
      <c r="BD8" s="41">
        <f>'P10'!$G18</f>
        <v>0</v>
      </c>
      <c r="BE8" s="41">
        <f>'P11'!$G18</f>
        <v>0</v>
      </c>
      <c r="BF8" s="41">
        <f>'P12'!$G18</f>
        <v>0</v>
      </c>
      <c r="BG8" s="41">
        <f>'P13'!$G18</f>
        <v>0</v>
      </c>
      <c r="BH8" s="41">
        <f>'P14'!$G18</f>
        <v>0</v>
      </c>
      <c r="BI8" s="41">
        <f>'P15'!$G18</f>
        <v>0</v>
      </c>
      <c r="BJ8" s="41">
        <f>'P16'!$G18</f>
        <v>0</v>
      </c>
      <c r="BK8" s="41">
        <f>'P17'!$G18</f>
        <v>0</v>
      </c>
      <c r="BL8" s="41">
        <f>'P18'!$G18</f>
        <v>0</v>
      </c>
      <c r="BM8" s="41">
        <f>'P19'!$G18</f>
        <v>0</v>
      </c>
      <c r="BN8" s="41">
        <f>'P20'!$G18</f>
        <v>0</v>
      </c>
      <c r="BO8" s="41"/>
      <c r="BP8" s="41">
        <f>'P22'!$G18</f>
        <v>0</v>
      </c>
      <c r="BQ8" s="41">
        <f>'P23'!$G18</f>
        <v>0</v>
      </c>
      <c r="BR8" s="41">
        <f>'P24'!$G18</f>
        <v>0</v>
      </c>
      <c r="BS8" s="41">
        <f>'P25'!$G18</f>
        <v>0</v>
      </c>
      <c r="BT8" s="267">
        <f>'P26'!$G18</f>
        <v>0</v>
      </c>
      <c r="BU8" s="41">
        <f t="shared" si="90"/>
        <v>0</v>
      </c>
      <c r="BV8" s="268" t="str">
        <f t="shared" si="91"/>
        <v>-</v>
      </c>
    </row>
    <row r="9" ht="14.4">
      <c r="A9" s="269" t="s">
        <v>85</v>
      </c>
      <c r="B9" s="262" t="str">
        <f>Résultats!B20</f>
        <v>1.8</v>
      </c>
      <c r="C9" s="263" t="str">
        <f>Résultats!C20</f>
        <v>AA</v>
      </c>
      <c r="D9" s="41">
        <f>Résultats!E20</f>
        <v>0</v>
      </c>
      <c r="E9" s="20"/>
      <c r="F9" s="159" t="str">
        <f>'P01'!F19</f>
        <v>na</v>
      </c>
      <c r="G9" s="162" t="str">
        <f>'P02'!F19</f>
        <v>na</v>
      </c>
      <c r="H9" s="162" t="str">
        <f>'P03'!F19</f>
        <v>na</v>
      </c>
      <c r="I9" s="162" t="str">
        <f>'P04'!F19</f>
        <v>na</v>
      </c>
      <c r="J9" s="162" t="str">
        <f>'P05'!F19</f>
        <v>nt</v>
      </c>
      <c r="K9" s="162" t="str">
        <f>'P06'!F19</f>
        <v>nt</v>
      </c>
      <c r="L9" s="162" t="str">
        <f>'P07'!F19</f>
        <v>nt</v>
      </c>
      <c r="M9" s="162" t="str">
        <f>'P08'!F19</f>
        <v>nt</v>
      </c>
      <c r="N9" s="162" t="str">
        <f>'P09'!F19</f>
        <v>nt</v>
      </c>
      <c r="O9" s="162" t="str">
        <f>'P10'!F19</f>
        <v>nt</v>
      </c>
      <c r="P9" s="162" t="str">
        <f>'P11'!F19</f>
        <v>nt</v>
      </c>
      <c r="Q9" s="162" t="str">
        <f>'P12'!F19</f>
        <v>nt</v>
      </c>
      <c r="R9" s="162" t="str">
        <f>'P13'!F19</f>
        <v>nt</v>
      </c>
      <c r="S9" s="162" t="str">
        <f>'P14'!F19</f>
        <v>nt</v>
      </c>
      <c r="T9" s="162" t="str">
        <f>'P15'!F19</f>
        <v>nt</v>
      </c>
      <c r="U9" s="162" t="str">
        <f>'P16'!F19</f>
        <v>nt</v>
      </c>
      <c r="V9" s="162" t="str">
        <f>'P17'!F19</f>
        <v>nt</v>
      </c>
      <c r="W9" s="162" t="str">
        <f>'P18'!F19</f>
        <v>nt</v>
      </c>
      <c r="X9" s="162" t="str">
        <f>'P19'!F19</f>
        <v>nt</v>
      </c>
      <c r="Y9" s="162" t="str">
        <f>'P20'!F19</f>
        <v>nt</v>
      </c>
      <c r="Z9" s="162" t="str">
        <f>'P21'!F19</f>
        <v>nt</v>
      </c>
      <c r="AA9" s="162" t="str">
        <f>'P22'!F19</f>
        <v>nt</v>
      </c>
      <c r="AB9" s="162" t="str">
        <f>'P23'!F19</f>
        <v>nt</v>
      </c>
      <c r="AC9" s="162" t="str">
        <f>'P24'!F19</f>
        <v>nt</v>
      </c>
      <c r="AD9" s="162" t="str">
        <f>'P25'!F19</f>
        <v>nt</v>
      </c>
      <c r="AE9" s="264" t="str">
        <f>'P26'!F19</f>
        <v>nt</v>
      </c>
      <c r="AF9" s="41">
        <f t="shared" si="85"/>
        <v>0</v>
      </c>
      <c r="AG9" s="41">
        <f t="shared" si="86"/>
        <v>0</v>
      </c>
      <c r="AH9" s="41">
        <f t="shared" si="87"/>
        <v>4</v>
      </c>
      <c r="AI9" s="41">
        <f t="shared" si="88"/>
        <v>22</v>
      </c>
      <c r="AJ9" s="25" t="str">
        <f t="shared" si="89"/>
        <v>NA</v>
      </c>
      <c r="AK9" s="20"/>
      <c r="AL9" s="274"/>
      <c r="AM9" s="274"/>
      <c r="AN9" s="274"/>
      <c r="AO9" s="274"/>
      <c r="AP9" s="274"/>
      <c r="AQ9" s="274"/>
      <c r="AR9" s="20"/>
      <c r="AS9" s="265" t="str">
        <f>Résultats!B20</f>
        <v>1.8</v>
      </c>
      <c r="AT9" s="266" t="str">
        <f>Résultats!C20</f>
        <v>AA</v>
      </c>
      <c r="AU9" s="41">
        <f>'P01'!$G19</f>
        <v>0</v>
      </c>
      <c r="AV9" s="41">
        <f>'P02'!$G19</f>
        <v>0</v>
      </c>
      <c r="AW9" s="41">
        <f>'P03'!$G19</f>
        <v>0</v>
      </c>
      <c r="AX9" s="41">
        <f>'P04'!$G19</f>
        <v>0</v>
      </c>
      <c r="AY9" s="41">
        <f>'P05'!$G19</f>
        <v>0</v>
      </c>
      <c r="AZ9" s="41">
        <f>'P06'!$G19</f>
        <v>0</v>
      </c>
      <c r="BA9" s="41">
        <f>'P07'!$G19</f>
        <v>0</v>
      </c>
      <c r="BB9" s="41">
        <f>'P08'!$G19</f>
        <v>0</v>
      </c>
      <c r="BC9" s="41">
        <f>'P09'!$G19</f>
        <v>0</v>
      </c>
      <c r="BD9" s="41">
        <f>'P10'!$G19</f>
        <v>0</v>
      </c>
      <c r="BE9" s="41">
        <f>'P11'!$G19</f>
        <v>0</v>
      </c>
      <c r="BF9" s="41">
        <f>'P12'!$G19</f>
        <v>0</v>
      </c>
      <c r="BG9" s="41">
        <f>'P13'!$G19</f>
        <v>0</v>
      </c>
      <c r="BH9" s="41">
        <f>'P14'!$G19</f>
        <v>0</v>
      </c>
      <c r="BI9" s="41">
        <f>'P15'!$G19</f>
        <v>0</v>
      </c>
      <c r="BJ9" s="41">
        <f>'P16'!$G19</f>
        <v>0</v>
      </c>
      <c r="BK9" s="41">
        <f>'P17'!$G19</f>
        <v>0</v>
      </c>
      <c r="BL9" s="41">
        <f>'P18'!$G19</f>
        <v>0</v>
      </c>
      <c r="BM9" s="41">
        <f>'P19'!$G19</f>
        <v>0</v>
      </c>
      <c r="BN9" s="41">
        <f>'P20'!$G19</f>
        <v>0</v>
      </c>
      <c r="BO9" s="41"/>
      <c r="BP9" s="41">
        <f>'P22'!$G19</f>
        <v>0</v>
      </c>
      <c r="BQ9" s="41">
        <f>'P23'!$G19</f>
        <v>0</v>
      </c>
      <c r="BR9" s="41">
        <f>'P24'!$G19</f>
        <v>0</v>
      </c>
      <c r="BS9" s="41">
        <f>'P25'!$G19</f>
        <v>0</v>
      </c>
      <c r="BT9" s="267">
        <f>'P26'!$G19</f>
        <v>0</v>
      </c>
      <c r="BU9" s="41">
        <f t="shared" si="90"/>
        <v>0</v>
      </c>
      <c r="BV9" s="268" t="str">
        <f t="shared" si="91"/>
        <v>-</v>
      </c>
    </row>
    <row r="10" ht="14.4">
      <c r="A10" s="269" t="s">
        <v>85</v>
      </c>
      <c r="B10" s="262" t="str">
        <f>Résultats!B21</f>
        <v>1.9</v>
      </c>
      <c r="C10" s="263" t="str">
        <f>Résultats!C21</f>
        <v>A</v>
      </c>
      <c r="D10" s="41">
        <f>Résultats!E21</f>
        <v>0</v>
      </c>
      <c r="E10" s="20"/>
      <c r="F10" s="159" t="str">
        <f>'P01'!F20</f>
        <v>na</v>
      </c>
      <c r="G10" s="162" t="str">
        <f>'P02'!F20</f>
        <v>na</v>
      </c>
      <c r="H10" s="162" t="str">
        <f>'P03'!F20</f>
        <v>na</v>
      </c>
      <c r="I10" s="162" t="str">
        <f>'P04'!F20</f>
        <v>na</v>
      </c>
      <c r="J10" s="162" t="str">
        <f>'P05'!F20</f>
        <v>nt</v>
      </c>
      <c r="K10" s="162" t="str">
        <f>'P06'!F20</f>
        <v>nt</v>
      </c>
      <c r="L10" s="162" t="str">
        <f>'P07'!F20</f>
        <v>nt</v>
      </c>
      <c r="M10" s="162" t="str">
        <f>'P08'!F20</f>
        <v>nt</v>
      </c>
      <c r="N10" s="162" t="str">
        <f>'P09'!F20</f>
        <v>nt</v>
      </c>
      <c r="O10" s="162" t="str">
        <f>'P10'!F20</f>
        <v>nt</v>
      </c>
      <c r="P10" s="162" t="str">
        <f>'P11'!F20</f>
        <v>nt</v>
      </c>
      <c r="Q10" s="162" t="str">
        <f>'P12'!F20</f>
        <v>nt</v>
      </c>
      <c r="R10" s="162" t="str">
        <f>'P13'!F20</f>
        <v>nt</v>
      </c>
      <c r="S10" s="162" t="str">
        <f>'P14'!F20</f>
        <v>nt</v>
      </c>
      <c r="T10" s="162" t="str">
        <f>'P15'!F20</f>
        <v>nt</v>
      </c>
      <c r="U10" s="162" t="str">
        <f>'P16'!F20</f>
        <v>nt</v>
      </c>
      <c r="V10" s="162" t="str">
        <f>'P17'!F20</f>
        <v>nt</v>
      </c>
      <c r="W10" s="162" t="str">
        <f>'P18'!F20</f>
        <v>nt</v>
      </c>
      <c r="X10" s="162" t="str">
        <f>'P19'!F20</f>
        <v>nt</v>
      </c>
      <c r="Y10" s="162" t="str">
        <f>'P20'!F20</f>
        <v>nt</v>
      </c>
      <c r="Z10" s="162" t="str">
        <f>'P21'!F20</f>
        <v>nt</v>
      </c>
      <c r="AA10" s="162" t="str">
        <f>'P22'!F20</f>
        <v>nt</v>
      </c>
      <c r="AB10" s="162" t="str">
        <f>'P23'!F20</f>
        <v>nt</v>
      </c>
      <c r="AC10" s="162" t="str">
        <f>'P24'!F20</f>
        <v>nt</v>
      </c>
      <c r="AD10" s="162" t="str">
        <f>'P25'!F20</f>
        <v>nt</v>
      </c>
      <c r="AE10" s="264" t="str">
        <f>'P26'!F20</f>
        <v>nt</v>
      </c>
      <c r="AF10" s="41">
        <f t="shared" si="85"/>
        <v>0</v>
      </c>
      <c r="AG10" s="41">
        <f t="shared" si="86"/>
        <v>0</v>
      </c>
      <c r="AH10" s="41">
        <f t="shared" si="87"/>
        <v>4</v>
      </c>
      <c r="AI10" s="41">
        <f t="shared" si="88"/>
        <v>22</v>
      </c>
      <c r="AJ10" s="25" t="str">
        <f t="shared" si="89"/>
        <v>NA</v>
      </c>
      <c r="AK10" s="20"/>
      <c r="AL10" s="274"/>
      <c r="AM10" s="274"/>
      <c r="AN10" s="274"/>
      <c r="AO10" s="274"/>
      <c r="AP10" s="274"/>
      <c r="AQ10" s="274"/>
      <c r="AR10" s="20"/>
      <c r="AS10" s="265" t="str">
        <f>Résultats!B21</f>
        <v>1.9</v>
      </c>
      <c r="AT10" s="266" t="str">
        <f>Résultats!C21</f>
        <v>A</v>
      </c>
      <c r="AU10" s="41">
        <f>'P01'!$G20</f>
        <v>0</v>
      </c>
      <c r="AV10" s="41">
        <f>'P02'!$G20</f>
        <v>0</v>
      </c>
      <c r="AW10" s="41">
        <f>'P03'!$G20</f>
        <v>0</v>
      </c>
      <c r="AX10" s="41">
        <f>'P04'!$G20</f>
        <v>0</v>
      </c>
      <c r="AY10" s="41">
        <f>'P05'!$G20</f>
        <v>0</v>
      </c>
      <c r="AZ10" s="41">
        <f>'P06'!$G20</f>
        <v>0</v>
      </c>
      <c r="BA10" s="41">
        <f>'P07'!$G20</f>
        <v>0</v>
      </c>
      <c r="BB10" s="41">
        <f>'P08'!$G20</f>
        <v>0</v>
      </c>
      <c r="BC10" s="41">
        <f>'P09'!$G20</f>
        <v>0</v>
      </c>
      <c r="BD10" s="41">
        <f>'P10'!$G20</f>
        <v>0</v>
      </c>
      <c r="BE10" s="41">
        <f>'P11'!$G20</f>
        <v>0</v>
      </c>
      <c r="BF10" s="41">
        <f>'P12'!$G20</f>
        <v>0</v>
      </c>
      <c r="BG10" s="41">
        <f>'P13'!$G20</f>
        <v>0</v>
      </c>
      <c r="BH10" s="41">
        <f>'P14'!$G20</f>
        <v>0</v>
      </c>
      <c r="BI10" s="41">
        <f>'P15'!$G20</f>
        <v>0</v>
      </c>
      <c r="BJ10" s="41">
        <f>'P16'!$G20</f>
        <v>0</v>
      </c>
      <c r="BK10" s="41">
        <f>'P17'!$G20</f>
        <v>0</v>
      </c>
      <c r="BL10" s="41">
        <f>'P18'!$G20</f>
        <v>0</v>
      </c>
      <c r="BM10" s="41">
        <f>'P19'!$G20</f>
        <v>0</v>
      </c>
      <c r="BN10" s="41">
        <f>'P20'!$G20</f>
        <v>0</v>
      </c>
      <c r="BO10" s="41"/>
      <c r="BP10" s="41">
        <f>'P22'!$G20</f>
        <v>0</v>
      </c>
      <c r="BQ10" s="41">
        <f>'P23'!$G20</f>
        <v>0</v>
      </c>
      <c r="BR10" s="41">
        <f>'P24'!$G20</f>
        <v>0</v>
      </c>
      <c r="BS10" s="41">
        <f>'P25'!$G20</f>
        <v>0</v>
      </c>
      <c r="BT10" s="267">
        <f>'P26'!$G20</f>
        <v>0</v>
      </c>
      <c r="BU10" s="41">
        <f t="shared" si="90"/>
        <v>0</v>
      </c>
      <c r="BV10" s="268" t="str">
        <f t="shared" si="91"/>
        <v>-</v>
      </c>
    </row>
    <row r="11" ht="14.4">
      <c r="A11" s="261" t="s">
        <v>86</v>
      </c>
      <c r="B11" s="262" t="str">
        <f>Résultats!B22</f>
        <v>2.1</v>
      </c>
      <c r="C11" s="263" t="str">
        <f>Résultats!C22</f>
        <v>A</v>
      </c>
      <c r="D11" s="41">
        <f>Résultats!E22</f>
        <v>0</v>
      </c>
      <c r="E11" s="20"/>
      <c r="F11" s="159" t="str">
        <f>'P01'!F21</f>
        <v>na</v>
      </c>
      <c r="G11" s="162" t="str">
        <f>'P02'!F21</f>
        <v>na</v>
      </c>
      <c r="H11" s="162" t="str">
        <f>'P03'!F21</f>
        <v>na</v>
      </c>
      <c r="I11" s="162" t="str">
        <f>'P04'!F21</f>
        <v>na</v>
      </c>
      <c r="J11" s="162" t="str">
        <f>'P05'!F21</f>
        <v>nt</v>
      </c>
      <c r="K11" s="162" t="str">
        <f>'P06'!F21</f>
        <v>nt</v>
      </c>
      <c r="L11" s="162" t="str">
        <f>'P07'!F21</f>
        <v>nt</v>
      </c>
      <c r="M11" s="162" t="str">
        <f>'P08'!F21</f>
        <v>nt</v>
      </c>
      <c r="N11" s="162" t="str">
        <f>'P09'!F21</f>
        <v>nt</v>
      </c>
      <c r="O11" s="162" t="str">
        <f>'P10'!F21</f>
        <v>nt</v>
      </c>
      <c r="P11" s="162" t="str">
        <f>'P11'!F21</f>
        <v>nt</v>
      </c>
      <c r="Q11" s="162" t="str">
        <f>'P12'!F21</f>
        <v>nt</v>
      </c>
      <c r="R11" s="162" t="str">
        <f>'P13'!F21</f>
        <v>nt</v>
      </c>
      <c r="S11" s="162" t="str">
        <f>'P14'!F21</f>
        <v>nt</v>
      </c>
      <c r="T11" s="162" t="str">
        <f>'P15'!F21</f>
        <v>nt</v>
      </c>
      <c r="U11" s="162" t="str">
        <f>'P16'!F21</f>
        <v>nt</v>
      </c>
      <c r="V11" s="162" t="str">
        <f>'P17'!F21</f>
        <v>nt</v>
      </c>
      <c r="W11" s="162" t="str">
        <f>'P18'!F21</f>
        <v>nt</v>
      </c>
      <c r="X11" s="162" t="str">
        <f>'P19'!F21</f>
        <v>nt</v>
      </c>
      <c r="Y11" s="162" t="str">
        <f>'P20'!F21</f>
        <v>nt</v>
      </c>
      <c r="Z11" s="162" t="str">
        <f>'P21'!F21</f>
        <v>nt</v>
      </c>
      <c r="AA11" s="162" t="str">
        <f>'P22'!F21</f>
        <v>nt</v>
      </c>
      <c r="AB11" s="162" t="str">
        <f>'P23'!F21</f>
        <v>nt</v>
      </c>
      <c r="AC11" s="162" t="str">
        <f>'P24'!F21</f>
        <v>nt</v>
      </c>
      <c r="AD11" s="162" t="str">
        <f>'P25'!F21</f>
        <v>nt</v>
      </c>
      <c r="AE11" s="264" t="str">
        <f>'P26'!F21</f>
        <v>nt</v>
      </c>
      <c r="AF11" s="41">
        <f t="shared" si="85"/>
        <v>0</v>
      </c>
      <c r="AG11" s="41">
        <f t="shared" si="86"/>
        <v>0</v>
      </c>
      <c r="AH11" s="41">
        <f t="shared" si="87"/>
        <v>4</v>
      </c>
      <c r="AI11" s="41">
        <f t="shared" si="88"/>
        <v>22</v>
      </c>
      <c r="AJ11" s="25" t="str">
        <f t="shared" si="89"/>
        <v>NA</v>
      </c>
      <c r="AK11" s="20"/>
      <c r="AL11" s="46" t="s">
        <v>13</v>
      </c>
      <c r="AM11" s="12"/>
      <c r="AN11" s="13"/>
      <c r="AO11" s="274"/>
      <c r="AP11" s="274"/>
      <c r="AQ11" s="274"/>
      <c r="AR11" s="20"/>
      <c r="AS11" s="265" t="str">
        <f>Résultats!B22</f>
        <v>2.1</v>
      </c>
      <c r="AT11" s="266" t="str">
        <f>Résultats!C22</f>
        <v>A</v>
      </c>
      <c r="AU11" s="41">
        <f>'P01'!$G21</f>
        <v>0</v>
      </c>
      <c r="AV11" s="41">
        <f>'P02'!$G21</f>
        <v>0</v>
      </c>
      <c r="AW11" s="41">
        <f>'P03'!$G21</f>
        <v>0</v>
      </c>
      <c r="AX11" s="41">
        <f>'P04'!$G21</f>
        <v>0</v>
      </c>
      <c r="AY11" s="41">
        <f>'P05'!$G21</f>
        <v>0</v>
      </c>
      <c r="AZ11" s="41">
        <f>'P06'!$G21</f>
        <v>0</v>
      </c>
      <c r="BA11" s="41">
        <f>'P07'!$G21</f>
        <v>0</v>
      </c>
      <c r="BB11" s="41">
        <f>'P08'!$G21</f>
        <v>0</v>
      </c>
      <c r="BC11" s="41">
        <f>'P09'!$G21</f>
        <v>0</v>
      </c>
      <c r="BD11" s="41">
        <f>'P10'!$G21</f>
        <v>0</v>
      </c>
      <c r="BE11" s="41">
        <f>'P11'!$G21</f>
        <v>0</v>
      </c>
      <c r="BF11" s="41">
        <f>'P12'!$G21</f>
        <v>0</v>
      </c>
      <c r="BG11" s="41">
        <f>'P13'!$G21</f>
        <v>0</v>
      </c>
      <c r="BH11" s="41">
        <f>'P14'!$G21</f>
        <v>0</v>
      </c>
      <c r="BI11" s="41">
        <f>'P15'!$G21</f>
        <v>0</v>
      </c>
      <c r="BJ11" s="41">
        <f>'P16'!$G21</f>
        <v>0</v>
      </c>
      <c r="BK11" s="41">
        <f>'P17'!$G21</f>
        <v>0</v>
      </c>
      <c r="BL11" s="41">
        <f>'P18'!$G21</f>
        <v>0</v>
      </c>
      <c r="BM11" s="41">
        <f>'P19'!$G21</f>
        <v>0</v>
      </c>
      <c r="BN11" s="41">
        <f>'P20'!$G21</f>
        <v>0</v>
      </c>
      <c r="BO11" s="41"/>
      <c r="BP11" s="41">
        <f>'P22'!$G21</f>
        <v>0</v>
      </c>
      <c r="BQ11" s="41">
        <f>'P23'!$G21</f>
        <v>0</v>
      </c>
      <c r="BR11" s="41">
        <f>'P24'!$G21</f>
        <v>0</v>
      </c>
      <c r="BS11" s="41">
        <f>'P25'!$G21</f>
        <v>0</v>
      </c>
      <c r="BT11" s="267">
        <f>'P26'!$G21</f>
        <v>0</v>
      </c>
      <c r="BU11" s="41">
        <f t="shared" si="90"/>
        <v>0</v>
      </c>
      <c r="BV11" s="268" t="str">
        <f t="shared" si="91"/>
        <v>-</v>
      </c>
    </row>
    <row r="12" ht="14.4">
      <c r="A12" s="269" t="s">
        <v>86</v>
      </c>
      <c r="B12" s="262" t="str">
        <f>Résultats!B23</f>
        <v>2.2</v>
      </c>
      <c r="C12" s="263" t="str">
        <f>Résultats!C23</f>
        <v>A</v>
      </c>
      <c r="D12" s="41">
        <f>Résultats!E23</f>
        <v>0</v>
      </c>
      <c r="E12" s="20"/>
      <c r="F12" s="159" t="str">
        <f>'P01'!F22</f>
        <v>na</v>
      </c>
      <c r="G12" s="162" t="str">
        <f>'P02'!F22</f>
        <v>na</v>
      </c>
      <c r="H12" s="162" t="str">
        <f>'P03'!F22</f>
        <v>na</v>
      </c>
      <c r="I12" s="162" t="str">
        <f>'P04'!F22</f>
        <v>na</v>
      </c>
      <c r="J12" s="162" t="str">
        <f>'P05'!F22</f>
        <v>nt</v>
      </c>
      <c r="K12" s="162" t="str">
        <f>'P06'!F22</f>
        <v>nt</v>
      </c>
      <c r="L12" s="162" t="str">
        <f>'P07'!F22</f>
        <v>nt</v>
      </c>
      <c r="M12" s="162" t="str">
        <f>'P08'!F22</f>
        <v>nt</v>
      </c>
      <c r="N12" s="162" t="str">
        <f>'P09'!F22</f>
        <v>nt</v>
      </c>
      <c r="O12" s="162" t="str">
        <f>'P10'!F22</f>
        <v>nt</v>
      </c>
      <c r="P12" s="162" t="str">
        <f>'P11'!F22</f>
        <v>nt</v>
      </c>
      <c r="Q12" s="162" t="str">
        <f>'P12'!F22</f>
        <v>nt</v>
      </c>
      <c r="R12" s="162" t="str">
        <f>'P13'!F22</f>
        <v>nt</v>
      </c>
      <c r="S12" s="162" t="str">
        <f>'P14'!F22</f>
        <v>nt</v>
      </c>
      <c r="T12" s="162" t="str">
        <f>'P15'!F22</f>
        <v>nt</v>
      </c>
      <c r="U12" s="162" t="str">
        <f>'P16'!F22</f>
        <v>nt</v>
      </c>
      <c r="V12" s="162" t="str">
        <f>'P17'!F22</f>
        <v>nt</v>
      </c>
      <c r="W12" s="162" t="str">
        <f>'P18'!F22</f>
        <v>nt</v>
      </c>
      <c r="X12" s="162" t="str">
        <f>'P19'!F22</f>
        <v>nt</v>
      </c>
      <c r="Y12" s="162" t="str">
        <f>'P20'!F22</f>
        <v>nt</v>
      </c>
      <c r="Z12" s="162" t="str">
        <f>'P21'!F22</f>
        <v>nt</v>
      </c>
      <c r="AA12" s="162" t="str">
        <f>'P22'!F22</f>
        <v>nt</v>
      </c>
      <c r="AB12" s="162" t="str">
        <f>'P23'!F22</f>
        <v>nt</v>
      </c>
      <c r="AC12" s="162" t="str">
        <f>'P24'!F22</f>
        <v>nt</v>
      </c>
      <c r="AD12" s="162" t="str">
        <f>'P25'!F22</f>
        <v>nt</v>
      </c>
      <c r="AE12" s="264" t="str">
        <f>'P26'!F22</f>
        <v>nt</v>
      </c>
      <c r="AF12" s="41">
        <f t="shared" si="85"/>
        <v>0</v>
      </c>
      <c r="AG12" s="41">
        <f t="shared" si="86"/>
        <v>0</v>
      </c>
      <c r="AH12" s="41">
        <f t="shared" si="87"/>
        <v>4</v>
      </c>
      <c r="AI12" s="41">
        <f t="shared" si="88"/>
        <v>22</v>
      </c>
      <c r="AJ12" s="25" t="str">
        <f t="shared" si="89"/>
        <v>NA</v>
      </c>
      <c r="AK12" s="20"/>
      <c r="AL12" s="275"/>
      <c r="AM12" s="271" t="s">
        <v>430</v>
      </c>
      <c r="AN12" s="271" t="s">
        <v>431</v>
      </c>
      <c r="AO12" s="274"/>
      <c r="AP12" s="274"/>
      <c r="AQ12" s="274"/>
      <c r="AR12" s="20"/>
      <c r="AS12" s="265" t="str">
        <f>Résultats!B23</f>
        <v>2.2</v>
      </c>
      <c r="AT12" s="266" t="str">
        <f>Résultats!C23</f>
        <v>A</v>
      </c>
      <c r="AU12" s="41">
        <f>'P01'!$G22</f>
        <v>0</v>
      </c>
      <c r="AV12" s="41">
        <f>'P02'!$G22</f>
        <v>0</v>
      </c>
      <c r="AW12" s="41">
        <f>'P03'!$G22</f>
        <v>0</v>
      </c>
      <c r="AX12" s="41">
        <f>'P04'!$G22</f>
        <v>0</v>
      </c>
      <c r="AY12" s="41">
        <f>'P05'!$G22</f>
        <v>0</v>
      </c>
      <c r="AZ12" s="41">
        <f>'P06'!$G22</f>
        <v>0</v>
      </c>
      <c r="BA12" s="41">
        <f>'P07'!$G22</f>
        <v>0</v>
      </c>
      <c r="BB12" s="41">
        <f>'P08'!$G22</f>
        <v>0</v>
      </c>
      <c r="BC12" s="41">
        <f>'P09'!$G22</f>
        <v>0</v>
      </c>
      <c r="BD12" s="41">
        <f>'P10'!$G22</f>
        <v>0</v>
      </c>
      <c r="BE12" s="41">
        <f>'P11'!$G22</f>
        <v>0</v>
      </c>
      <c r="BF12" s="41">
        <f>'P12'!$G22</f>
        <v>0</v>
      </c>
      <c r="BG12" s="41">
        <f>'P13'!$G22</f>
        <v>0</v>
      </c>
      <c r="BH12" s="41">
        <f>'P14'!$G22</f>
        <v>0</v>
      </c>
      <c r="BI12" s="41">
        <f>'P15'!$G22</f>
        <v>0</v>
      </c>
      <c r="BJ12" s="41">
        <f>'P16'!$G22</f>
        <v>0</v>
      </c>
      <c r="BK12" s="41">
        <f>'P17'!$G22</f>
        <v>0</v>
      </c>
      <c r="BL12" s="41">
        <f>'P18'!$G22</f>
        <v>0</v>
      </c>
      <c r="BM12" s="41">
        <f>'P19'!$G22</f>
        <v>0</v>
      </c>
      <c r="BN12" s="41">
        <f>'P20'!$G22</f>
        <v>0</v>
      </c>
      <c r="BO12" s="41"/>
      <c r="BP12" s="41">
        <f>'P22'!$G22</f>
        <v>0</v>
      </c>
      <c r="BQ12" s="41">
        <f>'P23'!$G22</f>
        <v>0</v>
      </c>
      <c r="BR12" s="41">
        <f>'P24'!$G22</f>
        <v>0</v>
      </c>
      <c r="BS12" s="41">
        <f>'P25'!$G22</f>
        <v>0</v>
      </c>
      <c r="BT12" s="267">
        <f>'P26'!$G22</f>
        <v>0</v>
      </c>
      <c r="BU12" s="41">
        <f t="shared" si="90"/>
        <v>0</v>
      </c>
      <c r="BV12" s="268" t="str">
        <f t="shared" si="91"/>
        <v>-</v>
      </c>
    </row>
    <row r="13" ht="14.4">
      <c r="A13" s="261" t="s">
        <v>87</v>
      </c>
      <c r="B13" s="262" t="str">
        <f>Résultats!B24</f>
        <v>3.1</v>
      </c>
      <c r="C13" s="263" t="str">
        <f>Résultats!C24</f>
        <v>A</v>
      </c>
      <c r="D13" s="41" t="str">
        <f>Résultats!E24</f>
        <v>x</v>
      </c>
      <c r="E13" s="20"/>
      <c r="F13" s="159" t="str">
        <f>'P01'!F23</f>
        <v>c</v>
      </c>
      <c r="G13" s="162" t="str">
        <f>'P02'!F23</f>
        <v>c</v>
      </c>
      <c r="H13" s="162" t="str">
        <f>'P03'!F23</f>
        <v>c</v>
      </c>
      <c r="I13" s="162" t="str">
        <f>'P04'!F23</f>
        <v>c</v>
      </c>
      <c r="J13" s="162" t="str">
        <f>'P05'!F23</f>
        <v>nt</v>
      </c>
      <c r="K13" s="162" t="str">
        <f>'P06'!F23</f>
        <v>nt</v>
      </c>
      <c r="L13" s="162" t="str">
        <f>'P07'!F23</f>
        <v>nt</v>
      </c>
      <c r="M13" s="162" t="str">
        <f>'P08'!F23</f>
        <v>nt</v>
      </c>
      <c r="N13" s="162" t="str">
        <f>'P09'!F23</f>
        <v>nt</v>
      </c>
      <c r="O13" s="162" t="str">
        <f>'P10'!F23</f>
        <v>nt</v>
      </c>
      <c r="P13" s="162" t="str">
        <f>'P11'!F23</f>
        <v>nt</v>
      </c>
      <c r="Q13" s="162" t="str">
        <f>'P12'!F23</f>
        <v>nt</v>
      </c>
      <c r="R13" s="162" t="str">
        <f>'P13'!F23</f>
        <v>nt</v>
      </c>
      <c r="S13" s="162" t="str">
        <f>'P14'!F23</f>
        <v>nt</v>
      </c>
      <c r="T13" s="162" t="str">
        <f>'P15'!F23</f>
        <v>nt</v>
      </c>
      <c r="U13" s="162" t="str">
        <f>'P16'!F23</f>
        <v>nt</v>
      </c>
      <c r="V13" s="162" t="str">
        <f>'P17'!F23</f>
        <v>nt</v>
      </c>
      <c r="W13" s="162" t="str">
        <f>'P18'!F23</f>
        <v>nt</v>
      </c>
      <c r="X13" s="162" t="str">
        <f>'P19'!F23</f>
        <v>nt</v>
      </c>
      <c r="Y13" s="162" t="str">
        <f>'P20'!F23</f>
        <v>nt</v>
      </c>
      <c r="Z13" s="162" t="str">
        <f>'P21'!F23</f>
        <v>nt</v>
      </c>
      <c r="AA13" s="162" t="str">
        <f>'P22'!F23</f>
        <v>nt</v>
      </c>
      <c r="AB13" s="162" t="str">
        <f>'P23'!F23</f>
        <v>nt</v>
      </c>
      <c r="AC13" s="162" t="str">
        <f>'P24'!F23</f>
        <v>nt</v>
      </c>
      <c r="AD13" s="162" t="str">
        <f>'P25'!F23</f>
        <v>nt</v>
      </c>
      <c r="AE13" s="264" t="str">
        <f>'P26'!F23</f>
        <v>nt</v>
      </c>
      <c r="AF13" s="41">
        <f t="shared" si="85"/>
        <v>4</v>
      </c>
      <c r="AG13" s="41">
        <f t="shared" si="86"/>
        <v>0</v>
      </c>
      <c r="AH13" s="41">
        <f t="shared" si="87"/>
        <v>0</v>
      </c>
      <c r="AI13" s="41">
        <f t="shared" si="88"/>
        <v>22</v>
      </c>
      <c r="AJ13" s="25" t="str">
        <f t="shared" si="89"/>
        <v>C</v>
      </c>
      <c r="AK13" s="20"/>
      <c r="AL13" s="271" t="s">
        <v>9</v>
      </c>
      <c r="AM13" s="276">
        <f t="shared" ref="AM13:AM14" si="94">IF(AQ5&gt;0,(AM5)/(AQ5),"-")</f>
        <v>1</v>
      </c>
      <c r="AN13" s="276">
        <f t="shared" ref="AN13:AN14" si="95">IF(AQ5&gt;0,(AN5)/AQ5,"-")</f>
        <v>0</v>
      </c>
      <c r="AO13" s="274"/>
      <c r="AP13" s="274"/>
      <c r="AQ13" s="274"/>
      <c r="AR13" s="20"/>
      <c r="AS13" s="265" t="str">
        <f>Résultats!B24</f>
        <v>3.1</v>
      </c>
      <c r="AT13" s="266" t="str">
        <f>Résultats!C24</f>
        <v>A</v>
      </c>
      <c r="AU13" s="41">
        <f>'P01'!$G23</f>
        <v>0</v>
      </c>
      <c r="AV13" s="41">
        <f>'P02'!$G23</f>
        <v>0</v>
      </c>
      <c r="AW13" s="41">
        <f>'P03'!$G23</f>
        <v>0</v>
      </c>
      <c r="AX13" s="41">
        <f>'P04'!$G23</f>
        <v>0</v>
      </c>
      <c r="AY13" s="41">
        <f>'P05'!$G23</f>
        <v>0</v>
      </c>
      <c r="AZ13" s="41">
        <f>'P06'!$G23</f>
        <v>0</v>
      </c>
      <c r="BA13" s="41">
        <f>'P07'!$G23</f>
        <v>0</v>
      </c>
      <c r="BB13" s="41">
        <f>'P08'!$G23</f>
        <v>0</v>
      </c>
      <c r="BC13" s="41">
        <f>'P09'!$G23</f>
        <v>0</v>
      </c>
      <c r="BD13" s="41">
        <f>'P10'!$G23</f>
        <v>0</v>
      </c>
      <c r="BE13" s="41">
        <f>'P11'!$G23</f>
        <v>0</v>
      </c>
      <c r="BF13" s="41">
        <f>'P12'!$G23</f>
        <v>0</v>
      </c>
      <c r="BG13" s="41">
        <f>'P13'!$G23</f>
        <v>0</v>
      </c>
      <c r="BH13" s="41">
        <f>'P14'!$G23</f>
        <v>0</v>
      </c>
      <c r="BI13" s="41">
        <f>'P15'!$G23</f>
        <v>0</v>
      </c>
      <c r="BJ13" s="41">
        <f>'P16'!$G23</f>
        <v>0</v>
      </c>
      <c r="BK13" s="41">
        <f>'P17'!$G23</f>
        <v>0</v>
      </c>
      <c r="BL13" s="41">
        <f>'P18'!$G23</f>
        <v>0</v>
      </c>
      <c r="BM13" s="41">
        <f>'P19'!$G23</f>
        <v>0</v>
      </c>
      <c r="BN13" s="41">
        <f>'P20'!$G23</f>
        <v>0</v>
      </c>
      <c r="BO13" s="41"/>
      <c r="BP13" s="41">
        <f>'P22'!$G23</f>
        <v>0</v>
      </c>
      <c r="BQ13" s="41">
        <f>'P23'!$G23</f>
        <v>0</v>
      </c>
      <c r="BR13" s="41">
        <f>'P24'!$G23</f>
        <v>0</v>
      </c>
      <c r="BS13" s="41">
        <f>'P25'!$G23</f>
        <v>0</v>
      </c>
      <c r="BT13" s="267">
        <f>'P26'!$G23</f>
        <v>0</v>
      </c>
      <c r="BU13" s="41">
        <f t="shared" si="90"/>
        <v>0</v>
      </c>
      <c r="BV13" s="268" t="str">
        <f t="shared" si="91"/>
        <v>-</v>
      </c>
    </row>
    <row r="14" ht="14.4">
      <c r="A14" s="269" t="s">
        <v>87</v>
      </c>
      <c r="B14" s="262" t="str">
        <f>Résultats!B25</f>
        <v>3.2</v>
      </c>
      <c r="C14" s="263" t="str">
        <f>Résultats!C25</f>
        <v>AA</v>
      </c>
      <c r="D14" s="41">
        <f>Résultats!E25</f>
        <v>0</v>
      </c>
      <c r="E14" s="20"/>
      <c r="F14" s="159" t="str">
        <f>'P01'!F24</f>
        <v>c</v>
      </c>
      <c r="G14" s="162" t="str">
        <f>'P02'!F24</f>
        <v>c</v>
      </c>
      <c r="H14" s="162" t="str">
        <f>'P03'!F24</f>
        <v>c</v>
      </c>
      <c r="I14" s="162" t="str">
        <f>'P04'!F24</f>
        <v>c</v>
      </c>
      <c r="J14" s="162" t="str">
        <f>'P05'!F24</f>
        <v>nt</v>
      </c>
      <c r="K14" s="162" t="str">
        <f>'P06'!F24</f>
        <v>nt</v>
      </c>
      <c r="L14" s="162" t="str">
        <f>'P07'!F24</f>
        <v>nt</v>
      </c>
      <c r="M14" s="162" t="str">
        <f>'P08'!F24</f>
        <v>nt</v>
      </c>
      <c r="N14" s="162" t="str">
        <f>'P09'!F24</f>
        <v>nt</v>
      </c>
      <c r="O14" s="162" t="str">
        <f>'P10'!F24</f>
        <v>nt</v>
      </c>
      <c r="P14" s="162" t="str">
        <f>'P11'!F24</f>
        <v>nt</v>
      </c>
      <c r="Q14" s="162" t="str">
        <f>'P12'!F24</f>
        <v>nt</v>
      </c>
      <c r="R14" s="162" t="str">
        <f>'P13'!F24</f>
        <v>nt</v>
      </c>
      <c r="S14" s="162" t="str">
        <f>'P14'!F24</f>
        <v>nt</v>
      </c>
      <c r="T14" s="162" t="str">
        <f>'P15'!F24</f>
        <v>nt</v>
      </c>
      <c r="U14" s="162" t="str">
        <f>'P16'!F24</f>
        <v>nt</v>
      </c>
      <c r="V14" s="162" t="str">
        <f>'P17'!F24</f>
        <v>nt</v>
      </c>
      <c r="W14" s="162" t="str">
        <f>'P18'!F24</f>
        <v>nt</v>
      </c>
      <c r="X14" s="162" t="str">
        <f>'P19'!F24</f>
        <v>nt</v>
      </c>
      <c r="Y14" s="162" t="str">
        <f>'P20'!F24</f>
        <v>nt</v>
      </c>
      <c r="Z14" s="162" t="str">
        <f>'P21'!F24</f>
        <v>nt</v>
      </c>
      <c r="AA14" s="162" t="str">
        <f>'P22'!F24</f>
        <v>nt</v>
      </c>
      <c r="AB14" s="162" t="str">
        <f>'P23'!F24</f>
        <v>nt</v>
      </c>
      <c r="AC14" s="162" t="str">
        <f>'P24'!F24</f>
        <v>nt</v>
      </c>
      <c r="AD14" s="162" t="str">
        <f>'P25'!F24</f>
        <v>nt</v>
      </c>
      <c r="AE14" s="264" t="str">
        <f>'P26'!F24</f>
        <v>nt</v>
      </c>
      <c r="AF14" s="41">
        <f t="shared" si="85"/>
        <v>4</v>
      </c>
      <c r="AG14" s="41">
        <f t="shared" si="86"/>
        <v>0</v>
      </c>
      <c r="AH14" s="41">
        <f t="shared" si="87"/>
        <v>0</v>
      </c>
      <c r="AI14" s="41">
        <f t="shared" si="88"/>
        <v>22</v>
      </c>
      <c r="AJ14" s="25" t="str">
        <f t="shared" si="89"/>
        <v>C</v>
      </c>
      <c r="AK14" s="20"/>
      <c r="AL14" s="271" t="s">
        <v>16</v>
      </c>
      <c r="AM14" s="276">
        <f t="shared" si="94"/>
        <v>1</v>
      </c>
      <c r="AN14" s="276">
        <f t="shared" si="95"/>
        <v>0</v>
      </c>
      <c r="AO14" s="274"/>
      <c r="AP14" s="274"/>
      <c r="AQ14" s="274"/>
      <c r="AR14" s="20"/>
      <c r="AS14" s="265" t="str">
        <f>Résultats!B25</f>
        <v>3.2</v>
      </c>
      <c r="AT14" s="266" t="str">
        <f>Résultats!C25</f>
        <v>AA</v>
      </c>
      <c r="AU14" s="41">
        <f>'P01'!$G24</f>
        <v>0</v>
      </c>
      <c r="AV14" s="41">
        <f>'P02'!$G24</f>
        <v>0</v>
      </c>
      <c r="AW14" s="41">
        <f>'P03'!$G24</f>
        <v>0</v>
      </c>
      <c r="AX14" s="41">
        <f>'P04'!$G24</f>
        <v>0</v>
      </c>
      <c r="AY14" s="41">
        <f>'P05'!$G24</f>
        <v>0</v>
      </c>
      <c r="AZ14" s="41">
        <f>'P06'!$G24</f>
        <v>0</v>
      </c>
      <c r="BA14" s="41">
        <f>'P07'!$G24</f>
        <v>0</v>
      </c>
      <c r="BB14" s="41">
        <f>'P08'!$G24</f>
        <v>0</v>
      </c>
      <c r="BC14" s="41">
        <f>'P09'!$G24</f>
        <v>0</v>
      </c>
      <c r="BD14" s="41">
        <f>'P10'!$G24</f>
        <v>0</v>
      </c>
      <c r="BE14" s="41">
        <f>'P11'!$G24</f>
        <v>0</v>
      </c>
      <c r="BF14" s="41">
        <f>'P12'!$G24</f>
        <v>0</v>
      </c>
      <c r="BG14" s="41">
        <f>'P13'!$G24</f>
        <v>0</v>
      </c>
      <c r="BH14" s="41">
        <f>'P14'!$G24</f>
        <v>0</v>
      </c>
      <c r="BI14" s="41">
        <f>'P15'!$G24</f>
        <v>0</v>
      </c>
      <c r="BJ14" s="41">
        <f>'P16'!$G24</f>
        <v>0</v>
      </c>
      <c r="BK14" s="41">
        <f>'P17'!$G24</f>
        <v>0</v>
      </c>
      <c r="BL14" s="41">
        <f>'P18'!$G24</f>
        <v>0</v>
      </c>
      <c r="BM14" s="41">
        <f>'P19'!$G24</f>
        <v>0</v>
      </c>
      <c r="BN14" s="41">
        <f>'P20'!$G24</f>
        <v>0</v>
      </c>
      <c r="BO14" s="41"/>
      <c r="BP14" s="41">
        <f>'P22'!$G24</f>
        <v>0</v>
      </c>
      <c r="BQ14" s="41">
        <f>'P23'!$G24</f>
        <v>0</v>
      </c>
      <c r="BR14" s="41">
        <f>'P24'!$G24</f>
        <v>0</v>
      </c>
      <c r="BS14" s="41">
        <f>'P25'!$G24</f>
        <v>0</v>
      </c>
      <c r="BT14" s="267">
        <f>'P26'!$G24</f>
        <v>0</v>
      </c>
      <c r="BU14" s="41">
        <f t="shared" si="90"/>
        <v>0</v>
      </c>
      <c r="BV14" s="268" t="str">
        <f t="shared" si="91"/>
        <v>-</v>
      </c>
    </row>
    <row r="15" ht="14.4">
      <c r="A15" s="269" t="s">
        <v>87</v>
      </c>
      <c r="B15" s="262" t="str">
        <f>Résultats!B26</f>
        <v>3.3</v>
      </c>
      <c r="C15" s="263" t="str">
        <f>Résultats!C26</f>
        <v>AA</v>
      </c>
      <c r="D15" s="41">
        <f>Résultats!E26</f>
        <v>0</v>
      </c>
      <c r="E15" s="20"/>
      <c r="F15" s="159" t="str">
        <f>'P01'!F25</f>
        <v>c</v>
      </c>
      <c r="G15" s="162" t="str">
        <f>'P02'!F25</f>
        <v>c</v>
      </c>
      <c r="H15" s="162" t="str">
        <f>'P03'!F25</f>
        <v>c</v>
      </c>
      <c r="I15" s="162" t="str">
        <f>'P04'!F25</f>
        <v>c</v>
      </c>
      <c r="J15" s="162" t="str">
        <f>'P05'!F25</f>
        <v>nt</v>
      </c>
      <c r="K15" s="162" t="str">
        <f>'P06'!F25</f>
        <v>nt</v>
      </c>
      <c r="L15" s="162" t="str">
        <f>'P07'!F25</f>
        <v>nt</v>
      </c>
      <c r="M15" s="162" t="str">
        <f>'P08'!F25</f>
        <v>nt</v>
      </c>
      <c r="N15" s="162" t="str">
        <f>'P09'!F25</f>
        <v>nt</v>
      </c>
      <c r="O15" s="162" t="str">
        <f>'P10'!F25</f>
        <v>nt</v>
      </c>
      <c r="P15" s="162" t="str">
        <f>'P11'!F25</f>
        <v>nt</v>
      </c>
      <c r="Q15" s="162" t="str">
        <f>'P12'!F25</f>
        <v>nt</v>
      </c>
      <c r="R15" s="162" t="str">
        <f>'P13'!F25</f>
        <v>nt</v>
      </c>
      <c r="S15" s="162" t="str">
        <f>'P14'!F25</f>
        <v>nt</v>
      </c>
      <c r="T15" s="162" t="str">
        <f>'P15'!F25</f>
        <v>nt</v>
      </c>
      <c r="U15" s="162" t="str">
        <f>'P16'!F25</f>
        <v>nt</v>
      </c>
      <c r="V15" s="162" t="str">
        <f>'P17'!F25</f>
        <v>nt</v>
      </c>
      <c r="W15" s="162" t="str">
        <f>'P18'!F25</f>
        <v>nt</v>
      </c>
      <c r="X15" s="162" t="str">
        <f>'P19'!F25</f>
        <v>nt</v>
      </c>
      <c r="Y15" s="162" t="str">
        <f>'P20'!F25</f>
        <v>nt</v>
      </c>
      <c r="Z15" s="162" t="str">
        <f>'P21'!F25</f>
        <v>nt</v>
      </c>
      <c r="AA15" s="162" t="str">
        <f>'P22'!F25</f>
        <v>nt</v>
      </c>
      <c r="AB15" s="162" t="str">
        <f>'P23'!F25</f>
        <v>nt</v>
      </c>
      <c r="AC15" s="162" t="str">
        <f>'P24'!F25</f>
        <v>nt</v>
      </c>
      <c r="AD15" s="162" t="str">
        <f>'P25'!F25</f>
        <v>nt</v>
      </c>
      <c r="AE15" s="264" t="str">
        <f>'P26'!F25</f>
        <v>nt</v>
      </c>
      <c r="AF15" s="41">
        <f t="shared" si="85"/>
        <v>4</v>
      </c>
      <c r="AG15" s="41">
        <f t="shared" si="86"/>
        <v>0</v>
      </c>
      <c r="AH15" s="41">
        <f t="shared" si="87"/>
        <v>0</v>
      </c>
      <c r="AI15" s="41">
        <f t="shared" si="88"/>
        <v>22</v>
      </c>
      <c r="AJ15" s="25" t="str">
        <f t="shared" si="89"/>
        <v>C</v>
      </c>
      <c r="AK15" s="20"/>
      <c r="AL15" s="277"/>
      <c r="AM15" s="278"/>
      <c r="AN15" s="278"/>
      <c r="AO15" s="274"/>
      <c r="AP15" s="274"/>
      <c r="AQ15" s="274"/>
      <c r="AR15" s="20"/>
      <c r="AS15" s="265" t="str">
        <f>Résultats!B26</f>
        <v>3.3</v>
      </c>
      <c r="AT15" s="266" t="str">
        <f>Résultats!C26</f>
        <v>AA</v>
      </c>
      <c r="AU15" s="41">
        <f>'P01'!$G25</f>
        <v>0</v>
      </c>
      <c r="AV15" s="41">
        <f>'P02'!$G25</f>
        <v>0</v>
      </c>
      <c r="AW15" s="41">
        <f>'P03'!$G25</f>
        <v>0</v>
      </c>
      <c r="AX15" s="41">
        <f>'P04'!$G25</f>
        <v>0</v>
      </c>
      <c r="AY15" s="41">
        <f>'P05'!$G25</f>
        <v>0</v>
      </c>
      <c r="AZ15" s="41">
        <f>'P06'!$G25</f>
        <v>0</v>
      </c>
      <c r="BA15" s="41">
        <f>'P07'!$G25</f>
        <v>0</v>
      </c>
      <c r="BB15" s="41">
        <f>'P08'!$G25</f>
        <v>0</v>
      </c>
      <c r="BC15" s="41">
        <f>'P09'!$G25</f>
        <v>0</v>
      </c>
      <c r="BD15" s="41">
        <f>'P10'!$G25</f>
        <v>0</v>
      </c>
      <c r="BE15" s="41">
        <f>'P11'!$G25</f>
        <v>0</v>
      </c>
      <c r="BF15" s="41">
        <f>'P12'!$G25</f>
        <v>0</v>
      </c>
      <c r="BG15" s="41">
        <f>'P13'!$G25</f>
        <v>0</v>
      </c>
      <c r="BH15" s="41">
        <f>'P14'!$G25</f>
        <v>0</v>
      </c>
      <c r="BI15" s="41">
        <f>'P15'!$G25</f>
        <v>0</v>
      </c>
      <c r="BJ15" s="41">
        <f>'P16'!$G25</f>
        <v>0</v>
      </c>
      <c r="BK15" s="41">
        <f>'P17'!$G25</f>
        <v>0</v>
      </c>
      <c r="BL15" s="41">
        <f>'P18'!$G25</f>
        <v>0</v>
      </c>
      <c r="BM15" s="41">
        <f>'P19'!$G25</f>
        <v>0</v>
      </c>
      <c r="BN15" s="41">
        <f>'P20'!$G25</f>
        <v>0</v>
      </c>
      <c r="BO15" s="41"/>
      <c r="BP15" s="41">
        <f>'P22'!$G25</f>
        <v>0</v>
      </c>
      <c r="BQ15" s="41">
        <f>'P23'!$G25</f>
        <v>0</v>
      </c>
      <c r="BR15" s="41">
        <f>'P24'!$G25</f>
        <v>0</v>
      </c>
      <c r="BS15" s="41">
        <f>'P25'!$G25</f>
        <v>0</v>
      </c>
      <c r="BT15" s="267">
        <f>'P26'!$G25</f>
        <v>0</v>
      </c>
      <c r="BU15" s="41">
        <f t="shared" si="90"/>
        <v>0</v>
      </c>
      <c r="BV15" s="268" t="str">
        <f t="shared" si="91"/>
        <v>-</v>
      </c>
    </row>
    <row r="16" ht="14.4">
      <c r="A16" s="261" t="s">
        <v>88</v>
      </c>
      <c r="B16" s="262" t="str">
        <f>Résultats!B27</f>
        <v>4.1</v>
      </c>
      <c r="C16" s="263" t="str">
        <f>Résultats!C27</f>
        <v>A</v>
      </c>
      <c r="D16" s="41" t="str">
        <f>Résultats!E27</f>
        <v>x</v>
      </c>
      <c r="E16" s="20"/>
      <c r="F16" s="159" t="str">
        <f>'P01'!F26</f>
        <v>na</v>
      </c>
      <c r="G16" s="162" t="str">
        <f>'P02'!F26</f>
        <v>na</v>
      </c>
      <c r="H16" s="162" t="str">
        <f>'P03'!F26</f>
        <v>na</v>
      </c>
      <c r="I16" s="162" t="str">
        <f>'P04'!F26</f>
        <v>na</v>
      </c>
      <c r="J16" s="162" t="str">
        <f>'P05'!F26</f>
        <v>nt</v>
      </c>
      <c r="K16" s="162" t="str">
        <f>'P06'!F26</f>
        <v>nt</v>
      </c>
      <c r="L16" s="162" t="str">
        <f>'P07'!F26</f>
        <v>nt</v>
      </c>
      <c r="M16" s="162" t="str">
        <f>'P08'!F26</f>
        <v>nt</v>
      </c>
      <c r="N16" s="162" t="str">
        <f>'P09'!F26</f>
        <v>nt</v>
      </c>
      <c r="O16" s="162" t="str">
        <f>'P10'!F26</f>
        <v>nt</v>
      </c>
      <c r="P16" s="162" t="str">
        <f>'P11'!F26</f>
        <v>nt</v>
      </c>
      <c r="Q16" s="162" t="str">
        <f>'P12'!F26</f>
        <v>nt</v>
      </c>
      <c r="R16" s="162" t="str">
        <f>'P13'!F26</f>
        <v>nt</v>
      </c>
      <c r="S16" s="162" t="str">
        <f>'P14'!F26</f>
        <v>nt</v>
      </c>
      <c r="T16" s="162" t="str">
        <f>'P15'!F26</f>
        <v>nt</v>
      </c>
      <c r="U16" s="162" t="str">
        <f>'P16'!F26</f>
        <v>nt</v>
      </c>
      <c r="V16" s="162" t="str">
        <f>'P17'!F26</f>
        <v>nt</v>
      </c>
      <c r="W16" s="162" t="str">
        <f>'P18'!F26</f>
        <v>nt</v>
      </c>
      <c r="X16" s="162" t="str">
        <f>'P19'!F26</f>
        <v>nt</v>
      </c>
      <c r="Y16" s="162" t="str">
        <f>'P20'!F26</f>
        <v>nt</v>
      </c>
      <c r="Z16" s="162" t="str">
        <f>'P21'!F26</f>
        <v>nt</v>
      </c>
      <c r="AA16" s="162" t="str">
        <f>'P22'!F26</f>
        <v>nt</v>
      </c>
      <c r="AB16" s="162" t="str">
        <f>'P23'!F26</f>
        <v>nt</v>
      </c>
      <c r="AC16" s="162" t="str">
        <f>'P24'!F26</f>
        <v>nt</v>
      </c>
      <c r="AD16" s="162" t="str">
        <f>'P25'!F26</f>
        <v>nt</v>
      </c>
      <c r="AE16" s="264" t="str">
        <f>'P26'!F26</f>
        <v>nt</v>
      </c>
      <c r="AF16" s="41">
        <f t="shared" si="85"/>
        <v>0</v>
      </c>
      <c r="AG16" s="41">
        <f t="shared" si="86"/>
        <v>0</v>
      </c>
      <c r="AH16" s="41">
        <f t="shared" si="87"/>
        <v>4</v>
      </c>
      <c r="AI16" s="41">
        <f t="shared" si="88"/>
        <v>22</v>
      </c>
      <c r="AJ16" s="25" t="str">
        <f t="shared" si="89"/>
        <v>NA</v>
      </c>
      <c r="AK16" s="20"/>
      <c r="AL16" s="274"/>
      <c r="AM16" s="274"/>
      <c r="AN16" s="274"/>
      <c r="AO16" s="274"/>
      <c r="AP16" s="274"/>
      <c r="AQ16" s="274"/>
      <c r="AR16" s="20"/>
      <c r="AS16" s="265" t="str">
        <f>Résultats!B27</f>
        <v>4.1</v>
      </c>
      <c r="AT16" s="266" t="str">
        <f>Résultats!C27</f>
        <v>A</v>
      </c>
      <c r="AU16" s="41">
        <f>'P01'!$G26</f>
        <v>0</v>
      </c>
      <c r="AV16" s="41">
        <f>'P02'!$G26</f>
        <v>0</v>
      </c>
      <c r="AW16" s="41">
        <f>'P03'!$G26</f>
        <v>0</v>
      </c>
      <c r="AX16" s="41">
        <f>'P04'!$G26</f>
        <v>0</v>
      </c>
      <c r="AY16" s="41">
        <f>'P05'!$G26</f>
        <v>0</v>
      </c>
      <c r="AZ16" s="41">
        <f>'P06'!$G26</f>
        <v>0</v>
      </c>
      <c r="BA16" s="41">
        <f>'P07'!$G26</f>
        <v>0</v>
      </c>
      <c r="BB16" s="41">
        <f>'P08'!$G26</f>
        <v>0</v>
      </c>
      <c r="BC16" s="41">
        <f>'P09'!$G26</f>
        <v>0</v>
      </c>
      <c r="BD16" s="41">
        <f>'P10'!$G26</f>
        <v>0</v>
      </c>
      <c r="BE16" s="41">
        <f>'P11'!$G26</f>
        <v>0</v>
      </c>
      <c r="BF16" s="41">
        <f>'P12'!$G26</f>
        <v>0</v>
      </c>
      <c r="BG16" s="41">
        <f>'P13'!$G26</f>
        <v>0</v>
      </c>
      <c r="BH16" s="41">
        <f>'P14'!$G26</f>
        <v>0</v>
      </c>
      <c r="BI16" s="41">
        <f>'P15'!$G26</f>
        <v>0</v>
      </c>
      <c r="BJ16" s="41">
        <f>'P16'!$G26</f>
        <v>0</v>
      </c>
      <c r="BK16" s="41">
        <f>'P17'!$G26</f>
        <v>0</v>
      </c>
      <c r="BL16" s="41">
        <f>'P18'!$G26</f>
        <v>0</v>
      </c>
      <c r="BM16" s="41">
        <f>'P19'!$G26</f>
        <v>0</v>
      </c>
      <c r="BN16" s="41">
        <f>'P20'!$G26</f>
        <v>0</v>
      </c>
      <c r="BO16" s="41"/>
      <c r="BP16" s="41">
        <f>'P22'!$G26</f>
        <v>0</v>
      </c>
      <c r="BQ16" s="41">
        <f>'P23'!$G26</f>
        <v>0</v>
      </c>
      <c r="BR16" s="41">
        <f>'P24'!$G26</f>
        <v>0</v>
      </c>
      <c r="BS16" s="41">
        <f>'P25'!$G26</f>
        <v>0</v>
      </c>
      <c r="BT16" s="267">
        <f>'P26'!$G26</f>
        <v>0</v>
      </c>
      <c r="BU16" s="41">
        <f t="shared" si="90"/>
        <v>0</v>
      </c>
      <c r="BV16" s="268" t="str">
        <f t="shared" si="91"/>
        <v>-</v>
      </c>
    </row>
    <row r="17" ht="14.4">
      <c r="A17" s="269" t="s">
        <v>88</v>
      </c>
      <c r="B17" s="262" t="str">
        <f>Résultats!B28</f>
        <v>4.2</v>
      </c>
      <c r="C17" s="263" t="str">
        <f>Résultats!C28</f>
        <v>A</v>
      </c>
      <c r="D17" s="41">
        <f>Résultats!E28</f>
        <v>0</v>
      </c>
      <c r="E17" s="20"/>
      <c r="F17" s="159" t="str">
        <f>'P01'!F27</f>
        <v>na</v>
      </c>
      <c r="G17" s="162" t="str">
        <f>'P02'!F27</f>
        <v>na</v>
      </c>
      <c r="H17" s="162" t="str">
        <f>'P03'!F27</f>
        <v>na</v>
      </c>
      <c r="I17" s="162" t="str">
        <f>'P04'!F27</f>
        <v>na</v>
      </c>
      <c r="J17" s="162" t="str">
        <f>'P05'!F27</f>
        <v>nt</v>
      </c>
      <c r="K17" s="162" t="str">
        <f>'P06'!F27</f>
        <v>nt</v>
      </c>
      <c r="L17" s="162" t="str">
        <f>'P07'!F27</f>
        <v>nt</v>
      </c>
      <c r="M17" s="162" t="str">
        <f>'P08'!F27</f>
        <v>nt</v>
      </c>
      <c r="N17" s="162" t="str">
        <f>'P09'!F27</f>
        <v>nt</v>
      </c>
      <c r="O17" s="162" t="str">
        <f>'P10'!F27</f>
        <v>nt</v>
      </c>
      <c r="P17" s="162" t="str">
        <f>'P11'!F27</f>
        <v>nt</v>
      </c>
      <c r="Q17" s="162" t="str">
        <f>'P12'!F27</f>
        <v>nt</v>
      </c>
      <c r="R17" s="162" t="str">
        <f>'P13'!F27</f>
        <v>nt</v>
      </c>
      <c r="S17" s="162" t="str">
        <f>'P14'!F27</f>
        <v>nt</v>
      </c>
      <c r="T17" s="162" t="str">
        <f>'P15'!F27</f>
        <v>nt</v>
      </c>
      <c r="U17" s="162" t="str">
        <f>'P16'!F27</f>
        <v>nt</v>
      </c>
      <c r="V17" s="162" t="str">
        <f>'P17'!F27</f>
        <v>nt</v>
      </c>
      <c r="W17" s="162" t="str">
        <f>'P18'!F27</f>
        <v>nt</v>
      </c>
      <c r="X17" s="162" t="str">
        <f>'P19'!F27</f>
        <v>nt</v>
      </c>
      <c r="Y17" s="162" t="str">
        <f>'P20'!F27</f>
        <v>nt</v>
      </c>
      <c r="Z17" s="162" t="str">
        <f>'P21'!F27</f>
        <v>nt</v>
      </c>
      <c r="AA17" s="162" t="str">
        <f>'P22'!F27</f>
        <v>nt</v>
      </c>
      <c r="AB17" s="162" t="str">
        <f>'P23'!F27</f>
        <v>nt</v>
      </c>
      <c r="AC17" s="162" t="str">
        <f>'P24'!F27</f>
        <v>nt</v>
      </c>
      <c r="AD17" s="162" t="str">
        <f>'P25'!F27</f>
        <v>nt</v>
      </c>
      <c r="AE17" s="264" t="str">
        <f>'P26'!F27</f>
        <v>nt</v>
      </c>
      <c r="AF17" s="41">
        <f t="shared" si="85"/>
        <v>0</v>
      </c>
      <c r="AG17" s="41">
        <f t="shared" si="86"/>
        <v>0</v>
      </c>
      <c r="AH17" s="41">
        <f t="shared" si="87"/>
        <v>4</v>
      </c>
      <c r="AI17" s="41">
        <f t="shared" si="88"/>
        <v>22</v>
      </c>
      <c r="AJ17" s="25" t="str">
        <f t="shared" si="89"/>
        <v>NA</v>
      </c>
      <c r="AK17" s="20"/>
      <c r="AL17" s="274"/>
      <c r="AM17" s="274"/>
      <c r="AN17" s="274"/>
      <c r="AO17" s="274"/>
      <c r="AP17" s="274"/>
      <c r="AQ17" s="274"/>
      <c r="AR17" s="20"/>
      <c r="AS17" s="265" t="str">
        <f>Résultats!B28</f>
        <v>4.2</v>
      </c>
      <c r="AT17" s="266" t="str">
        <f>Résultats!C28</f>
        <v>A</v>
      </c>
      <c r="AU17" s="41">
        <f>'P01'!$G27</f>
        <v>0</v>
      </c>
      <c r="AV17" s="41">
        <f>'P02'!$G27</f>
        <v>0</v>
      </c>
      <c r="AW17" s="41">
        <f>'P03'!$G27</f>
        <v>0</v>
      </c>
      <c r="AX17" s="41">
        <f>'P04'!$G27</f>
        <v>0</v>
      </c>
      <c r="AY17" s="41">
        <f>'P05'!$G27</f>
        <v>0</v>
      </c>
      <c r="AZ17" s="41">
        <f>'P06'!$G27</f>
        <v>0</v>
      </c>
      <c r="BA17" s="41">
        <f>'P07'!$G27</f>
        <v>0</v>
      </c>
      <c r="BB17" s="41">
        <f>'P08'!$G27</f>
        <v>0</v>
      </c>
      <c r="BC17" s="41">
        <f>'P09'!$G27</f>
        <v>0</v>
      </c>
      <c r="BD17" s="41">
        <f>'P10'!$G27</f>
        <v>0</v>
      </c>
      <c r="BE17" s="41">
        <f>'P11'!$G27</f>
        <v>0</v>
      </c>
      <c r="BF17" s="41">
        <f>'P12'!$G27</f>
        <v>0</v>
      </c>
      <c r="BG17" s="41">
        <f>'P13'!$G27</f>
        <v>0</v>
      </c>
      <c r="BH17" s="41">
        <f>'P14'!$G27</f>
        <v>0</v>
      </c>
      <c r="BI17" s="41">
        <f>'P15'!$G27</f>
        <v>0</v>
      </c>
      <c r="BJ17" s="41">
        <f>'P16'!$G27</f>
        <v>0</v>
      </c>
      <c r="BK17" s="41">
        <f>'P17'!$G27</f>
        <v>0</v>
      </c>
      <c r="BL17" s="41">
        <f>'P18'!$G27</f>
        <v>0</v>
      </c>
      <c r="BM17" s="41">
        <f>'P19'!$G27</f>
        <v>0</v>
      </c>
      <c r="BN17" s="41">
        <f>'P20'!$G27</f>
        <v>0</v>
      </c>
      <c r="BO17" s="41"/>
      <c r="BP17" s="41">
        <f>'P22'!$G27</f>
        <v>0</v>
      </c>
      <c r="BQ17" s="41">
        <f>'P23'!$G27</f>
        <v>0</v>
      </c>
      <c r="BR17" s="41">
        <f>'P24'!$G27</f>
        <v>0</v>
      </c>
      <c r="BS17" s="41">
        <f>'P25'!$G27</f>
        <v>0</v>
      </c>
      <c r="BT17" s="267">
        <f>'P26'!$G27</f>
        <v>0</v>
      </c>
      <c r="BU17" s="41">
        <f t="shared" si="90"/>
        <v>0</v>
      </c>
      <c r="BV17" s="268" t="str">
        <f t="shared" si="91"/>
        <v>-</v>
      </c>
    </row>
    <row r="18" ht="14.4">
      <c r="A18" s="269" t="s">
        <v>88</v>
      </c>
      <c r="B18" s="262" t="str">
        <f>Résultats!B29</f>
        <v>4.3</v>
      </c>
      <c r="C18" s="263" t="str">
        <f>Résultats!C29</f>
        <v>A</v>
      </c>
      <c r="D18" s="41">
        <f>Résultats!E29</f>
        <v>0</v>
      </c>
      <c r="E18" s="20"/>
      <c r="F18" s="159" t="str">
        <f>'P01'!F28</f>
        <v>na</v>
      </c>
      <c r="G18" s="162" t="str">
        <f>'P02'!F28</f>
        <v>na</v>
      </c>
      <c r="H18" s="162" t="str">
        <f>'P03'!F28</f>
        <v>na</v>
      </c>
      <c r="I18" s="162" t="str">
        <f>'P04'!F28</f>
        <v>na</v>
      </c>
      <c r="J18" s="162" t="str">
        <f>'P05'!F28</f>
        <v>nt</v>
      </c>
      <c r="K18" s="162" t="str">
        <f>'P06'!F28</f>
        <v>nt</v>
      </c>
      <c r="L18" s="162" t="str">
        <f>'P07'!F28</f>
        <v>nt</v>
      </c>
      <c r="M18" s="162" t="str">
        <f>'P08'!F28</f>
        <v>nt</v>
      </c>
      <c r="N18" s="162" t="str">
        <f>'P09'!F28</f>
        <v>nt</v>
      </c>
      <c r="O18" s="162" t="str">
        <f>'P10'!F28</f>
        <v>nt</v>
      </c>
      <c r="P18" s="162" t="str">
        <f>'P11'!F28</f>
        <v>nt</v>
      </c>
      <c r="Q18" s="162" t="str">
        <f>'P12'!F28</f>
        <v>nt</v>
      </c>
      <c r="R18" s="162" t="str">
        <f>'P13'!F28</f>
        <v>nt</v>
      </c>
      <c r="S18" s="162" t="str">
        <f>'P14'!F28</f>
        <v>nt</v>
      </c>
      <c r="T18" s="162" t="str">
        <f>'P15'!F28</f>
        <v>nt</v>
      </c>
      <c r="U18" s="162" t="str">
        <f>'P16'!F28</f>
        <v>nt</v>
      </c>
      <c r="V18" s="162" t="str">
        <f>'P17'!F28</f>
        <v>nt</v>
      </c>
      <c r="W18" s="162" t="str">
        <f>'P18'!F28</f>
        <v>nt</v>
      </c>
      <c r="X18" s="162" t="str">
        <f>'P19'!F28</f>
        <v>nt</v>
      </c>
      <c r="Y18" s="162" t="str">
        <f>'P20'!F28</f>
        <v>nt</v>
      </c>
      <c r="Z18" s="162" t="str">
        <f>'P21'!F28</f>
        <v>nt</v>
      </c>
      <c r="AA18" s="162" t="str">
        <f>'P22'!F28</f>
        <v>nt</v>
      </c>
      <c r="AB18" s="162" t="str">
        <f>'P23'!F28</f>
        <v>nt</v>
      </c>
      <c r="AC18" s="162" t="str">
        <f>'P24'!F28</f>
        <v>nt</v>
      </c>
      <c r="AD18" s="162" t="str">
        <f>'P25'!F28</f>
        <v>nt</v>
      </c>
      <c r="AE18" s="264" t="str">
        <f>'P26'!F28</f>
        <v>nt</v>
      </c>
      <c r="AF18" s="41">
        <f t="shared" si="85"/>
        <v>0</v>
      </c>
      <c r="AG18" s="41">
        <f t="shared" si="86"/>
        <v>0</v>
      </c>
      <c r="AH18" s="41">
        <f t="shared" si="87"/>
        <v>4</v>
      </c>
      <c r="AI18" s="41">
        <f t="shared" si="88"/>
        <v>22</v>
      </c>
      <c r="AJ18" s="25" t="str">
        <f t="shared" si="89"/>
        <v>NA</v>
      </c>
      <c r="AK18" s="20"/>
      <c r="AL18" s="46" t="s">
        <v>138</v>
      </c>
      <c r="AM18" s="12"/>
      <c r="AN18" s="13"/>
      <c r="AO18" s="274"/>
      <c r="AP18" s="274"/>
      <c r="AQ18" s="274"/>
      <c r="AR18" s="20"/>
      <c r="AS18" s="265" t="str">
        <f>Résultats!B29</f>
        <v>4.3</v>
      </c>
      <c r="AT18" s="266" t="str">
        <f>Résultats!C29</f>
        <v>A</v>
      </c>
      <c r="AU18" s="41">
        <f>'P01'!$G28</f>
        <v>0</v>
      </c>
      <c r="AV18" s="41">
        <f>'P02'!$G28</f>
        <v>0</v>
      </c>
      <c r="AW18" s="41">
        <f>'P03'!$G28</f>
        <v>0</v>
      </c>
      <c r="AX18" s="41">
        <f>'P04'!$G28</f>
        <v>0</v>
      </c>
      <c r="AY18" s="41">
        <f>'P05'!$G28</f>
        <v>0</v>
      </c>
      <c r="AZ18" s="41">
        <f>'P06'!$G28</f>
        <v>0</v>
      </c>
      <c r="BA18" s="41">
        <f>'P07'!$G28</f>
        <v>0</v>
      </c>
      <c r="BB18" s="41">
        <f>'P08'!$G28</f>
        <v>0</v>
      </c>
      <c r="BC18" s="41">
        <f>'P09'!$G28</f>
        <v>0</v>
      </c>
      <c r="BD18" s="41">
        <f>'P10'!$G28</f>
        <v>0</v>
      </c>
      <c r="BE18" s="41">
        <f>'P11'!$G28</f>
        <v>0</v>
      </c>
      <c r="BF18" s="41">
        <f>'P12'!$G28</f>
        <v>0</v>
      </c>
      <c r="BG18" s="41">
        <f>'P13'!$G28</f>
        <v>0</v>
      </c>
      <c r="BH18" s="41">
        <f>'P14'!$G28</f>
        <v>0</v>
      </c>
      <c r="BI18" s="41">
        <f>'P15'!$G28</f>
        <v>0</v>
      </c>
      <c r="BJ18" s="41">
        <f>'P16'!$G28</f>
        <v>0</v>
      </c>
      <c r="BK18" s="41">
        <f>'P17'!$G28</f>
        <v>0</v>
      </c>
      <c r="BL18" s="41">
        <f>'P18'!$G28</f>
        <v>0</v>
      </c>
      <c r="BM18" s="41">
        <f>'P19'!$G28</f>
        <v>0</v>
      </c>
      <c r="BN18" s="41">
        <f>'P20'!$G28</f>
        <v>0</v>
      </c>
      <c r="BO18" s="41"/>
      <c r="BP18" s="41">
        <f>'P22'!$G28</f>
        <v>0</v>
      </c>
      <c r="BQ18" s="41">
        <f>'P23'!$G28</f>
        <v>0</v>
      </c>
      <c r="BR18" s="41">
        <f>'P24'!$G28</f>
        <v>0</v>
      </c>
      <c r="BS18" s="41">
        <f>'P25'!$G28</f>
        <v>0</v>
      </c>
      <c r="BT18" s="267">
        <f>'P26'!$G28</f>
        <v>0</v>
      </c>
      <c r="BU18" s="41">
        <f t="shared" si="90"/>
        <v>0</v>
      </c>
      <c r="BV18" s="268" t="str">
        <f t="shared" si="91"/>
        <v>-</v>
      </c>
    </row>
    <row r="19" ht="14.4">
      <c r="A19" s="269" t="s">
        <v>88</v>
      </c>
      <c r="B19" s="262" t="str">
        <f>Résultats!B30</f>
        <v>4.4</v>
      </c>
      <c r="C19" s="263" t="str">
        <f>Résultats!C30</f>
        <v>A</v>
      </c>
      <c r="D19" s="41">
        <f>Résultats!E30</f>
        <v>0</v>
      </c>
      <c r="E19" s="20"/>
      <c r="F19" s="159" t="str">
        <f>'P01'!F29</f>
        <v>na</v>
      </c>
      <c r="G19" s="162" t="str">
        <f>'P02'!F29</f>
        <v>na</v>
      </c>
      <c r="H19" s="162" t="str">
        <f>'P03'!F29</f>
        <v>na</v>
      </c>
      <c r="I19" s="162" t="str">
        <f>'P04'!F29</f>
        <v>na</v>
      </c>
      <c r="J19" s="162" t="str">
        <f>'P05'!F29</f>
        <v>nt</v>
      </c>
      <c r="K19" s="162" t="str">
        <f>'P06'!F29</f>
        <v>nt</v>
      </c>
      <c r="L19" s="162" t="str">
        <f>'P07'!F29</f>
        <v>nt</v>
      </c>
      <c r="M19" s="162" t="str">
        <f>'P08'!F29</f>
        <v>nt</v>
      </c>
      <c r="N19" s="162" t="str">
        <f>'P09'!F29</f>
        <v>nt</v>
      </c>
      <c r="O19" s="162" t="str">
        <f>'P10'!F29</f>
        <v>nt</v>
      </c>
      <c r="P19" s="162" t="str">
        <f>'P11'!F29</f>
        <v>nt</v>
      </c>
      <c r="Q19" s="162" t="str">
        <f>'P12'!F29</f>
        <v>nt</v>
      </c>
      <c r="R19" s="162" t="str">
        <f>'P13'!F29</f>
        <v>nt</v>
      </c>
      <c r="S19" s="162" t="str">
        <f>'P14'!F29</f>
        <v>nt</v>
      </c>
      <c r="T19" s="162" t="str">
        <f>'P15'!F29</f>
        <v>nt</v>
      </c>
      <c r="U19" s="162" t="str">
        <f>'P16'!F29</f>
        <v>nt</v>
      </c>
      <c r="V19" s="162" t="str">
        <f>'P17'!F29</f>
        <v>nt</v>
      </c>
      <c r="W19" s="162" t="str">
        <f>'P18'!F29</f>
        <v>nt</v>
      </c>
      <c r="X19" s="162" t="str">
        <f>'P19'!F29</f>
        <v>nt</v>
      </c>
      <c r="Y19" s="162" t="str">
        <f>'P20'!F29</f>
        <v>nt</v>
      </c>
      <c r="Z19" s="162" t="str">
        <f>'P21'!F29</f>
        <v>nt</v>
      </c>
      <c r="AA19" s="162" t="str">
        <f>'P22'!F29</f>
        <v>nt</v>
      </c>
      <c r="AB19" s="162" t="str">
        <f>'P23'!F29</f>
        <v>nt</v>
      </c>
      <c r="AC19" s="162" t="str">
        <f>'P24'!F29</f>
        <v>nt</v>
      </c>
      <c r="AD19" s="162" t="str">
        <f>'P25'!F29</f>
        <v>nt</v>
      </c>
      <c r="AE19" s="264" t="str">
        <f>'P26'!F29</f>
        <v>nt</v>
      </c>
      <c r="AF19" s="41">
        <f t="shared" si="85"/>
        <v>0</v>
      </c>
      <c r="AG19" s="41">
        <f t="shared" si="86"/>
        <v>0</v>
      </c>
      <c r="AH19" s="41">
        <f t="shared" si="87"/>
        <v>4</v>
      </c>
      <c r="AI19" s="41">
        <f t="shared" si="88"/>
        <v>22</v>
      </c>
      <c r="AJ19" s="25" t="str">
        <f t="shared" si="89"/>
        <v>NA</v>
      </c>
      <c r="AK19" s="20"/>
      <c r="AL19" s="275"/>
      <c r="AM19" s="271" t="s">
        <v>430</v>
      </c>
      <c r="AN19" s="271" t="s">
        <v>431</v>
      </c>
      <c r="AO19" s="274"/>
      <c r="AP19" s="274"/>
      <c r="AQ19" s="274"/>
      <c r="AR19" s="20"/>
      <c r="AS19" s="265" t="str">
        <f>Résultats!B30</f>
        <v>4.4</v>
      </c>
      <c r="AT19" s="266" t="str">
        <f>Résultats!C30</f>
        <v>A</v>
      </c>
      <c r="AU19" s="41">
        <f>'P01'!$G29</f>
        <v>0</v>
      </c>
      <c r="AV19" s="41">
        <f>'P02'!$G29</f>
        <v>0</v>
      </c>
      <c r="AW19" s="41">
        <f>'P03'!$G29</f>
        <v>0</v>
      </c>
      <c r="AX19" s="41">
        <f>'P04'!$G29</f>
        <v>0</v>
      </c>
      <c r="AY19" s="41">
        <f>'P05'!$G29</f>
        <v>0</v>
      </c>
      <c r="AZ19" s="41">
        <f>'P06'!$G29</f>
        <v>0</v>
      </c>
      <c r="BA19" s="41">
        <f>'P07'!$G29</f>
        <v>0</v>
      </c>
      <c r="BB19" s="41">
        <f>'P08'!$G29</f>
        <v>0</v>
      </c>
      <c r="BC19" s="41">
        <f>'P09'!$G29</f>
        <v>0</v>
      </c>
      <c r="BD19" s="41">
        <f>'P10'!$G29</f>
        <v>0</v>
      </c>
      <c r="BE19" s="41">
        <f>'P11'!$G29</f>
        <v>0</v>
      </c>
      <c r="BF19" s="41">
        <f>'P12'!$G29</f>
        <v>0</v>
      </c>
      <c r="BG19" s="41">
        <f>'P13'!$G29</f>
        <v>0</v>
      </c>
      <c r="BH19" s="41">
        <f>'P14'!$G29</f>
        <v>0</v>
      </c>
      <c r="BI19" s="41">
        <f>'P15'!$G29</f>
        <v>0</v>
      </c>
      <c r="BJ19" s="41">
        <f>'P16'!$G29</f>
        <v>0</v>
      </c>
      <c r="BK19" s="41">
        <f>'P17'!$G29</f>
        <v>0</v>
      </c>
      <c r="BL19" s="41">
        <f>'P18'!$G29</f>
        <v>0</v>
      </c>
      <c r="BM19" s="41">
        <f>'P19'!$G29</f>
        <v>0</v>
      </c>
      <c r="BN19" s="41">
        <f>'P20'!$G29</f>
        <v>0</v>
      </c>
      <c r="BO19" s="41"/>
      <c r="BP19" s="41">
        <f>'P22'!$G29</f>
        <v>0</v>
      </c>
      <c r="BQ19" s="41">
        <f>'P23'!$G29</f>
        <v>0</v>
      </c>
      <c r="BR19" s="41">
        <f>'P24'!$G29</f>
        <v>0</v>
      </c>
      <c r="BS19" s="41">
        <f>'P25'!$G29</f>
        <v>0</v>
      </c>
      <c r="BT19" s="267">
        <f>'P26'!$G29</f>
        <v>0</v>
      </c>
      <c r="BU19" s="41">
        <f t="shared" si="90"/>
        <v>0</v>
      </c>
      <c r="BV19" s="268" t="str">
        <f t="shared" si="91"/>
        <v>-</v>
      </c>
    </row>
    <row r="20" ht="15.75" customHeight="1">
      <c r="A20" s="269" t="s">
        <v>88</v>
      </c>
      <c r="B20" s="262" t="str">
        <f>Résultats!B31</f>
        <v>4.5</v>
      </c>
      <c r="C20" s="263" t="str">
        <f>Résultats!C31</f>
        <v>AA</v>
      </c>
      <c r="D20" s="41">
        <f>Résultats!E31</f>
        <v>0</v>
      </c>
      <c r="E20" s="20"/>
      <c r="F20" s="159" t="str">
        <f>'P01'!F30</f>
        <v>na</v>
      </c>
      <c r="G20" s="162" t="str">
        <f>'P02'!F30</f>
        <v>na</v>
      </c>
      <c r="H20" s="162" t="str">
        <f>'P03'!F30</f>
        <v>na</v>
      </c>
      <c r="I20" s="162" t="str">
        <f>'P04'!F30</f>
        <v>na</v>
      </c>
      <c r="J20" s="162" t="str">
        <f>'P05'!F30</f>
        <v>nt</v>
      </c>
      <c r="K20" s="162" t="str">
        <f>'P06'!F30</f>
        <v>nt</v>
      </c>
      <c r="L20" s="162" t="str">
        <f>'P07'!F30</f>
        <v>nt</v>
      </c>
      <c r="M20" s="162" t="str">
        <f>'P08'!F30</f>
        <v>nt</v>
      </c>
      <c r="N20" s="162" t="str">
        <f>'P09'!F30</f>
        <v>nt</v>
      </c>
      <c r="O20" s="162" t="str">
        <f>'P10'!F30</f>
        <v>nt</v>
      </c>
      <c r="P20" s="162" t="str">
        <f>'P11'!F30</f>
        <v>nt</v>
      </c>
      <c r="Q20" s="162" t="str">
        <f>'P12'!F30</f>
        <v>nt</v>
      </c>
      <c r="R20" s="162" t="str">
        <f>'P13'!F30</f>
        <v>nt</v>
      </c>
      <c r="S20" s="162" t="str">
        <f>'P14'!F30</f>
        <v>nt</v>
      </c>
      <c r="T20" s="162" t="str">
        <f>'P15'!F30</f>
        <v>nt</v>
      </c>
      <c r="U20" s="162" t="str">
        <f>'P16'!F30</f>
        <v>nt</v>
      </c>
      <c r="V20" s="162" t="str">
        <f>'P17'!F30</f>
        <v>nt</v>
      </c>
      <c r="W20" s="162" t="str">
        <f>'P18'!F30</f>
        <v>nt</v>
      </c>
      <c r="X20" s="162" t="str">
        <f>'P19'!F30</f>
        <v>nt</v>
      </c>
      <c r="Y20" s="162" t="str">
        <f>'P20'!F30</f>
        <v>nt</v>
      </c>
      <c r="Z20" s="162" t="str">
        <f>'P21'!F30</f>
        <v>nt</v>
      </c>
      <c r="AA20" s="162" t="str">
        <f>'P22'!F30</f>
        <v>nt</v>
      </c>
      <c r="AB20" s="162" t="str">
        <f>'P23'!F30</f>
        <v>nt</v>
      </c>
      <c r="AC20" s="162" t="str">
        <f>'P24'!F30</f>
        <v>nt</v>
      </c>
      <c r="AD20" s="162" t="str">
        <f>'P25'!F30</f>
        <v>nt</v>
      </c>
      <c r="AE20" s="264" t="str">
        <f>'P26'!F30</f>
        <v>nt</v>
      </c>
      <c r="AF20" s="41">
        <f t="shared" si="85"/>
        <v>0</v>
      </c>
      <c r="AG20" s="41">
        <f t="shared" si="86"/>
        <v>0</v>
      </c>
      <c r="AH20" s="41">
        <f t="shared" si="87"/>
        <v>4</v>
      </c>
      <c r="AI20" s="41">
        <f t="shared" si="88"/>
        <v>22</v>
      </c>
      <c r="AJ20" s="25" t="str">
        <f t="shared" si="89"/>
        <v>NA</v>
      </c>
      <c r="AK20" s="20"/>
      <c r="AL20" s="271" t="s">
        <v>438</v>
      </c>
      <c r="AM20" s="276">
        <f t="shared" ref="AM20:AN20" si="96">AM13</f>
        <v>1</v>
      </c>
      <c r="AN20" s="276">
        <f t="shared" si="96"/>
        <v>0</v>
      </c>
      <c r="AO20" s="274"/>
      <c r="AP20" s="274"/>
      <c r="AQ20" s="274"/>
      <c r="AR20" s="20"/>
      <c r="AS20" s="265" t="str">
        <f>Résultats!B31</f>
        <v>4.5</v>
      </c>
      <c r="AT20" s="266" t="str">
        <f>Résultats!C31</f>
        <v>AA</v>
      </c>
      <c r="AU20" s="41">
        <f>'P01'!$G30</f>
        <v>0</v>
      </c>
      <c r="AV20" s="41">
        <f>'P02'!$G30</f>
        <v>0</v>
      </c>
      <c r="AW20" s="41">
        <f>'P03'!$G30</f>
        <v>0</v>
      </c>
      <c r="AX20" s="41">
        <f>'P04'!$G30</f>
        <v>0</v>
      </c>
      <c r="AY20" s="41">
        <f>'P05'!$G30</f>
        <v>0</v>
      </c>
      <c r="AZ20" s="41">
        <f>'P06'!$G30</f>
        <v>0</v>
      </c>
      <c r="BA20" s="41">
        <f>'P07'!$G30</f>
        <v>0</v>
      </c>
      <c r="BB20" s="41">
        <f>'P08'!$G30</f>
        <v>0</v>
      </c>
      <c r="BC20" s="41">
        <f>'P09'!$G30</f>
        <v>0</v>
      </c>
      <c r="BD20" s="41">
        <f>'P10'!$G30</f>
        <v>0</v>
      </c>
      <c r="BE20" s="41">
        <f>'P11'!$G30</f>
        <v>0</v>
      </c>
      <c r="BF20" s="41">
        <f>'P12'!$G30</f>
        <v>0</v>
      </c>
      <c r="BG20" s="41">
        <f>'P13'!$G30</f>
        <v>0</v>
      </c>
      <c r="BH20" s="41">
        <f>'P14'!$G30</f>
        <v>0</v>
      </c>
      <c r="BI20" s="41">
        <f>'P15'!$G30</f>
        <v>0</v>
      </c>
      <c r="BJ20" s="41">
        <f>'P16'!$G30</f>
        <v>0</v>
      </c>
      <c r="BK20" s="41">
        <f>'P17'!$G30</f>
        <v>0</v>
      </c>
      <c r="BL20" s="41">
        <f>'P18'!$G30</f>
        <v>0</v>
      </c>
      <c r="BM20" s="41">
        <f>'P19'!$G30</f>
        <v>0</v>
      </c>
      <c r="BN20" s="41">
        <f>'P20'!$G30</f>
        <v>0</v>
      </c>
      <c r="BO20" s="41"/>
      <c r="BP20" s="41">
        <f>'P22'!$G30</f>
        <v>0</v>
      </c>
      <c r="BQ20" s="41">
        <f>'P23'!$G30</f>
        <v>0</v>
      </c>
      <c r="BR20" s="41">
        <f>'P24'!$G30</f>
        <v>0</v>
      </c>
      <c r="BS20" s="41">
        <f>'P25'!$G30</f>
        <v>0</v>
      </c>
      <c r="BT20" s="267">
        <f>'P26'!$G30</f>
        <v>0</v>
      </c>
      <c r="BU20" s="41">
        <f t="shared" si="90"/>
        <v>0</v>
      </c>
      <c r="BV20" s="268" t="str">
        <f t="shared" si="91"/>
        <v>-</v>
      </c>
    </row>
    <row r="21" ht="15.75" customHeight="1">
      <c r="A21" s="269" t="s">
        <v>88</v>
      </c>
      <c r="B21" s="262" t="str">
        <f>Résultats!B32</f>
        <v>4.6</v>
      </c>
      <c r="C21" s="263" t="str">
        <f>Résultats!C32</f>
        <v>AA</v>
      </c>
      <c r="D21" s="41">
        <f>Résultats!E32</f>
        <v>0</v>
      </c>
      <c r="E21" s="20"/>
      <c r="F21" s="159" t="str">
        <f>'P01'!F31</f>
        <v>na</v>
      </c>
      <c r="G21" s="162" t="str">
        <f>'P02'!F31</f>
        <v>na</v>
      </c>
      <c r="H21" s="162" t="str">
        <f>'P03'!F31</f>
        <v>na</v>
      </c>
      <c r="I21" s="162" t="str">
        <f>'P04'!F31</f>
        <v>na</v>
      </c>
      <c r="J21" s="162" t="str">
        <f>'P05'!F31</f>
        <v>nt</v>
      </c>
      <c r="K21" s="162" t="str">
        <f>'P06'!F31</f>
        <v>nt</v>
      </c>
      <c r="L21" s="162" t="str">
        <f>'P07'!F31</f>
        <v>nt</v>
      </c>
      <c r="M21" s="162" t="str">
        <f>'P08'!F31</f>
        <v>nt</v>
      </c>
      <c r="N21" s="162" t="str">
        <f>'P09'!F31</f>
        <v>nt</v>
      </c>
      <c r="O21" s="162" t="str">
        <f>'P10'!F31</f>
        <v>nt</v>
      </c>
      <c r="P21" s="162" t="str">
        <f>'P11'!F31</f>
        <v>nt</v>
      </c>
      <c r="Q21" s="162" t="str">
        <f>'P12'!F31</f>
        <v>nt</v>
      </c>
      <c r="R21" s="162" t="str">
        <f>'P13'!F31</f>
        <v>nt</v>
      </c>
      <c r="S21" s="162" t="str">
        <f>'P14'!F31</f>
        <v>nt</v>
      </c>
      <c r="T21" s="162" t="str">
        <f>'P15'!F31</f>
        <v>nt</v>
      </c>
      <c r="U21" s="162" t="str">
        <f>'P16'!F31</f>
        <v>nt</v>
      </c>
      <c r="V21" s="162" t="str">
        <f>'P17'!F31</f>
        <v>nt</v>
      </c>
      <c r="W21" s="162" t="str">
        <f>'P18'!F31</f>
        <v>nt</v>
      </c>
      <c r="X21" s="162" t="str">
        <f>'P19'!F31</f>
        <v>nt</v>
      </c>
      <c r="Y21" s="162" t="str">
        <f>'P20'!F31</f>
        <v>nt</v>
      </c>
      <c r="Z21" s="162" t="str">
        <f>'P21'!F31</f>
        <v>nt</v>
      </c>
      <c r="AA21" s="162" t="str">
        <f>'P22'!F31</f>
        <v>nt</v>
      </c>
      <c r="AB21" s="162" t="str">
        <f>'P23'!F31</f>
        <v>nt</v>
      </c>
      <c r="AC21" s="162" t="str">
        <f>'P24'!F31</f>
        <v>nt</v>
      </c>
      <c r="AD21" s="162" t="str">
        <f>'P25'!F31</f>
        <v>nt</v>
      </c>
      <c r="AE21" s="264" t="str">
        <f>'P26'!F31</f>
        <v>nt</v>
      </c>
      <c r="AF21" s="41">
        <f t="shared" si="85"/>
        <v>0</v>
      </c>
      <c r="AG21" s="41">
        <f t="shared" si="86"/>
        <v>0</v>
      </c>
      <c r="AH21" s="41">
        <f t="shared" si="87"/>
        <v>4</v>
      </c>
      <c r="AI21" s="41">
        <f t="shared" si="88"/>
        <v>22</v>
      </c>
      <c r="AJ21" s="25" t="str">
        <f t="shared" si="89"/>
        <v>NA</v>
      </c>
      <c r="AK21" s="20"/>
      <c r="AL21" s="271" t="s">
        <v>439</v>
      </c>
      <c r="AM21" s="276">
        <f>IF(AQ6&gt;0,((AM5+AM6))/(AQ5+AQ6),AM20)</f>
        <v>1</v>
      </c>
      <c r="AN21" s="276">
        <f>IF(AQ6&gt;0,((AN5+AN6))/(AQ5+AQ6),AN20)</f>
        <v>0</v>
      </c>
      <c r="AO21" s="274"/>
      <c r="AP21" s="274"/>
      <c r="AQ21" s="274"/>
      <c r="AR21" s="20"/>
      <c r="AS21" s="265" t="str">
        <f>Résultats!B32</f>
        <v>4.6</v>
      </c>
      <c r="AT21" s="266" t="str">
        <f>Résultats!C32</f>
        <v>AA</v>
      </c>
      <c r="AU21" s="41">
        <f>'P01'!$G31</f>
        <v>0</v>
      </c>
      <c r="AV21" s="41">
        <f>'P02'!$G31</f>
        <v>0</v>
      </c>
      <c r="AW21" s="41">
        <f>'P03'!$G31</f>
        <v>0</v>
      </c>
      <c r="AX21" s="41">
        <f>'P04'!$G31</f>
        <v>0</v>
      </c>
      <c r="AY21" s="41">
        <f>'P05'!$G31</f>
        <v>0</v>
      </c>
      <c r="AZ21" s="41">
        <f>'P06'!$G31</f>
        <v>0</v>
      </c>
      <c r="BA21" s="41">
        <f>'P07'!$G31</f>
        <v>0</v>
      </c>
      <c r="BB21" s="41">
        <f>'P08'!$G31</f>
        <v>0</v>
      </c>
      <c r="BC21" s="41">
        <f>'P09'!$G31</f>
        <v>0</v>
      </c>
      <c r="BD21" s="41">
        <f>'P10'!$G31</f>
        <v>0</v>
      </c>
      <c r="BE21" s="41">
        <f>'P11'!$G31</f>
        <v>0</v>
      </c>
      <c r="BF21" s="41">
        <f>'P12'!$G31</f>
        <v>0</v>
      </c>
      <c r="BG21" s="41">
        <f>'P13'!$G31</f>
        <v>0</v>
      </c>
      <c r="BH21" s="41">
        <f>'P14'!$G31</f>
        <v>0</v>
      </c>
      <c r="BI21" s="41">
        <f>'P15'!$G31</f>
        <v>0</v>
      </c>
      <c r="BJ21" s="41">
        <f>'P16'!$G31</f>
        <v>0</v>
      </c>
      <c r="BK21" s="41">
        <f>'P17'!$G31</f>
        <v>0</v>
      </c>
      <c r="BL21" s="41">
        <f>'P18'!$G31</f>
        <v>0</v>
      </c>
      <c r="BM21" s="41">
        <f>'P19'!$G31</f>
        <v>0</v>
      </c>
      <c r="BN21" s="41">
        <f>'P20'!$G31</f>
        <v>0</v>
      </c>
      <c r="BO21" s="41"/>
      <c r="BP21" s="41">
        <f>'P22'!$G31</f>
        <v>0</v>
      </c>
      <c r="BQ21" s="41">
        <f>'P23'!$G31</f>
        <v>0</v>
      </c>
      <c r="BR21" s="41">
        <f>'P24'!$G31</f>
        <v>0</v>
      </c>
      <c r="BS21" s="41">
        <f>'P25'!$G31</f>
        <v>0</v>
      </c>
      <c r="BT21" s="267">
        <f>'P26'!$G31</f>
        <v>0</v>
      </c>
      <c r="BU21" s="41">
        <f t="shared" si="90"/>
        <v>0</v>
      </c>
      <c r="BV21" s="268" t="str">
        <f t="shared" si="91"/>
        <v>-</v>
      </c>
    </row>
    <row r="22" ht="15.75" customHeight="1">
      <c r="A22" s="269" t="s">
        <v>88</v>
      </c>
      <c r="B22" s="262" t="str">
        <f>Résultats!B33</f>
        <v>4.7</v>
      </c>
      <c r="C22" s="263" t="str">
        <f>Résultats!C33</f>
        <v>A</v>
      </c>
      <c r="D22" s="41">
        <f>Résultats!E33</f>
        <v>0</v>
      </c>
      <c r="E22" s="20"/>
      <c r="F22" s="159" t="str">
        <f>'P01'!F32</f>
        <v>na</v>
      </c>
      <c r="G22" s="162" t="str">
        <f>'P02'!F32</f>
        <v>na</v>
      </c>
      <c r="H22" s="162" t="str">
        <f>'P03'!F32</f>
        <v>na</v>
      </c>
      <c r="I22" s="162" t="str">
        <f>'P04'!F32</f>
        <v>na</v>
      </c>
      <c r="J22" s="162" t="str">
        <f>'P05'!F32</f>
        <v>nt</v>
      </c>
      <c r="K22" s="162" t="str">
        <f>'P06'!F32</f>
        <v>nt</v>
      </c>
      <c r="L22" s="162" t="str">
        <f>'P07'!F32</f>
        <v>nt</v>
      </c>
      <c r="M22" s="162" t="str">
        <f>'P08'!F32</f>
        <v>nt</v>
      </c>
      <c r="N22" s="162" t="str">
        <f>'P09'!F32</f>
        <v>nt</v>
      </c>
      <c r="O22" s="162" t="str">
        <f>'P10'!F32</f>
        <v>nt</v>
      </c>
      <c r="P22" s="162" t="str">
        <f>'P11'!F32</f>
        <v>nt</v>
      </c>
      <c r="Q22" s="162" t="str">
        <f>'P12'!F32</f>
        <v>nt</v>
      </c>
      <c r="R22" s="162" t="str">
        <f>'P13'!F32</f>
        <v>nt</v>
      </c>
      <c r="S22" s="162" t="str">
        <f>'P14'!F32</f>
        <v>nt</v>
      </c>
      <c r="T22" s="162" t="str">
        <f>'P15'!F32</f>
        <v>nt</v>
      </c>
      <c r="U22" s="162" t="str">
        <f>'P16'!F32</f>
        <v>nt</v>
      </c>
      <c r="V22" s="162" t="str">
        <f>'P17'!F32</f>
        <v>nt</v>
      </c>
      <c r="W22" s="162" t="str">
        <f>'P18'!F32</f>
        <v>nt</v>
      </c>
      <c r="X22" s="162" t="str">
        <f>'P19'!F32</f>
        <v>nt</v>
      </c>
      <c r="Y22" s="162" t="str">
        <f>'P20'!F32</f>
        <v>nt</v>
      </c>
      <c r="Z22" s="162" t="str">
        <f>'P21'!F32</f>
        <v>nt</v>
      </c>
      <c r="AA22" s="162" t="str">
        <f>'P22'!F32</f>
        <v>nt</v>
      </c>
      <c r="AB22" s="162" t="str">
        <f>'P23'!F32</f>
        <v>nt</v>
      </c>
      <c r="AC22" s="162" t="str">
        <f>'P24'!F32</f>
        <v>nt</v>
      </c>
      <c r="AD22" s="162" t="str">
        <f>'P25'!F32</f>
        <v>nt</v>
      </c>
      <c r="AE22" s="264" t="str">
        <f>'P26'!F32</f>
        <v>nt</v>
      </c>
      <c r="AF22" s="41">
        <f t="shared" si="85"/>
        <v>0</v>
      </c>
      <c r="AG22" s="41">
        <f t="shared" si="86"/>
        <v>0</v>
      </c>
      <c r="AH22" s="41">
        <f t="shared" si="87"/>
        <v>4</v>
      </c>
      <c r="AI22" s="41">
        <f t="shared" si="88"/>
        <v>22</v>
      </c>
      <c r="AJ22" s="25" t="str">
        <f t="shared" si="89"/>
        <v>NA</v>
      </c>
      <c r="AK22" s="20"/>
      <c r="AL22" s="279"/>
      <c r="AM22" s="280"/>
      <c r="AN22" s="280"/>
      <c r="AO22" s="274"/>
      <c r="AP22" s="274"/>
      <c r="AQ22" s="274"/>
      <c r="AR22" s="20"/>
      <c r="AS22" s="265" t="str">
        <f>Résultats!B33</f>
        <v>4.7</v>
      </c>
      <c r="AT22" s="266" t="str">
        <f>Résultats!C33</f>
        <v>A</v>
      </c>
      <c r="AU22" s="41">
        <f>'P01'!$G32</f>
        <v>0</v>
      </c>
      <c r="AV22" s="41">
        <f>'P02'!$G32</f>
        <v>0</v>
      </c>
      <c r="AW22" s="41">
        <f>'P03'!$G32</f>
        <v>0</v>
      </c>
      <c r="AX22" s="41">
        <f>'P04'!$G32</f>
        <v>0</v>
      </c>
      <c r="AY22" s="41">
        <f>'P05'!$G32</f>
        <v>0</v>
      </c>
      <c r="AZ22" s="41">
        <f>'P06'!$G32</f>
        <v>0</v>
      </c>
      <c r="BA22" s="41">
        <f>'P07'!$G32</f>
        <v>0</v>
      </c>
      <c r="BB22" s="41">
        <f>'P08'!$G32</f>
        <v>0</v>
      </c>
      <c r="BC22" s="41">
        <f>'P09'!$G32</f>
        <v>0</v>
      </c>
      <c r="BD22" s="41">
        <f>'P10'!$G32</f>
        <v>0</v>
      </c>
      <c r="BE22" s="41">
        <f>'P11'!$G32</f>
        <v>0</v>
      </c>
      <c r="BF22" s="41">
        <f>'P12'!$G32</f>
        <v>0</v>
      </c>
      <c r="BG22" s="41">
        <f>'P13'!$G32</f>
        <v>0</v>
      </c>
      <c r="BH22" s="41">
        <f>'P14'!$G32</f>
        <v>0</v>
      </c>
      <c r="BI22" s="41">
        <f>'P15'!$G32</f>
        <v>0</v>
      </c>
      <c r="BJ22" s="41">
        <f>'P16'!$G32</f>
        <v>0</v>
      </c>
      <c r="BK22" s="41">
        <f>'P17'!$G32</f>
        <v>0</v>
      </c>
      <c r="BL22" s="41">
        <f>'P18'!$G32</f>
        <v>0</v>
      </c>
      <c r="BM22" s="41">
        <f>'P19'!$G32</f>
        <v>0</v>
      </c>
      <c r="BN22" s="41">
        <f>'P20'!$G32</f>
        <v>0</v>
      </c>
      <c r="BO22" s="41"/>
      <c r="BP22" s="41">
        <f>'P22'!$G32</f>
        <v>0</v>
      </c>
      <c r="BQ22" s="41">
        <f>'P23'!$G32</f>
        <v>0</v>
      </c>
      <c r="BR22" s="41">
        <f>'P24'!$G32</f>
        <v>0</v>
      </c>
      <c r="BS22" s="41">
        <f>'P25'!$G32</f>
        <v>0</v>
      </c>
      <c r="BT22" s="267">
        <f>'P26'!$G32</f>
        <v>0</v>
      </c>
      <c r="BU22" s="41">
        <f t="shared" si="90"/>
        <v>0</v>
      </c>
      <c r="BV22" s="268" t="str">
        <f t="shared" si="91"/>
        <v>-</v>
      </c>
    </row>
    <row r="23" ht="15.75" customHeight="1">
      <c r="A23" s="269" t="s">
        <v>88</v>
      </c>
      <c r="B23" s="262" t="str">
        <f>Résultats!B34</f>
        <v>4.8</v>
      </c>
      <c r="C23" s="263" t="str">
        <f>Résultats!C34</f>
        <v>A</v>
      </c>
      <c r="D23" s="41">
        <f>Résultats!E34</f>
        <v>0</v>
      </c>
      <c r="E23" s="20"/>
      <c r="F23" s="159" t="str">
        <f>'P01'!F33</f>
        <v>na</v>
      </c>
      <c r="G23" s="162" t="str">
        <f>'P02'!F33</f>
        <v>na</v>
      </c>
      <c r="H23" s="162" t="str">
        <f>'P03'!F33</f>
        <v>na</v>
      </c>
      <c r="I23" s="162" t="str">
        <f>'P04'!F33</f>
        <v>na</v>
      </c>
      <c r="J23" s="162" t="str">
        <f>'P05'!F33</f>
        <v>nt</v>
      </c>
      <c r="K23" s="162" t="str">
        <f>'P06'!F33</f>
        <v>nt</v>
      </c>
      <c r="L23" s="162" t="str">
        <f>'P07'!F33</f>
        <v>nt</v>
      </c>
      <c r="M23" s="162" t="str">
        <f>'P08'!F33</f>
        <v>nt</v>
      </c>
      <c r="N23" s="162" t="str">
        <f>'P09'!F33</f>
        <v>nt</v>
      </c>
      <c r="O23" s="162" t="str">
        <f>'P10'!F33</f>
        <v>nt</v>
      </c>
      <c r="P23" s="162" t="str">
        <f>'P11'!F33</f>
        <v>nt</v>
      </c>
      <c r="Q23" s="162" t="str">
        <f>'P12'!F33</f>
        <v>nt</v>
      </c>
      <c r="R23" s="162" t="str">
        <f>'P13'!F33</f>
        <v>nt</v>
      </c>
      <c r="S23" s="162" t="str">
        <f>'P14'!F33</f>
        <v>nt</v>
      </c>
      <c r="T23" s="162" t="str">
        <f>'P15'!F33</f>
        <v>nt</v>
      </c>
      <c r="U23" s="162" t="str">
        <f>'P16'!F33</f>
        <v>nt</v>
      </c>
      <c r="V23" s="162" t="str">
        <f>'P17'!F33</f>
        <v>nt</v>
      </c>
      <c r="W23" s="162" t="str">
        <f>'P18'!F33</f>
        <v>nt</v>
      </c>
      <c r="X23" s="162" t="str">
        <f>'P19'!F33</f>
        <v>nt</v>
      </c>
      <c r="Y23" s="162" t="str">
        <f>'P20'!F33</f>
        <v>nt</v>
      </c>
      <c r="Z23" s="162" t="str">
        <f>'P21'!F33</f>
        <v>nt</v>
      </c>
      <c r="AA23" s="162" t="str">
        <f>'P22'!F33</f>
        <v>nt</v>
      </c>
      <c r="AB23" s="162" t="str">
        <f>'P23'!F33</f>
        <v>nt</v>
      </c>
      <c r="AC23" s="162" t="str">
        <f>'P24'!F33</f>
        <v>nt</v>
      </c>
      <c r="AD23" s="162" t="str">
        <f>'P25'!F33</f>
        <v>nt</v>
      </c>
      <c r="AE23" s="264" t="str">
        <f>'P26'!F33</f>
        <v>nt</v>
      </c>
      <c r="AF23" s="41">
        <f t="shared" si="85"/>
        <v>0</v>
      </c>
      <c r="AG23" s="41">
        <f t="shared" si="86"/>
        <v>0</v>
      </c>
      <c r="AH23" s="41">
        <f t="shared" si="87"/>
        <v>4</v>
      </c>
      <c r="AI23" s="41">
        <f t="shared" si="88"/>
        <v>22</v>
      </c>
      <c r="AJ23" s="25" t="str">
        <f t="shared" si="89"/>
        <v>NA</v>
      </c>
      <c r="AK23" s="20"/>
      <c r="AL23" s="274"/>
      <c r="AM23" s="274"/>
      <c r="AN23" s="274"/>
      <c r="AO23" s="274"/>
      <c r="AP23" s="274"/>
      <c r="AQ23" s="274"/>
      <c r="AR23" s="20"/>
      <c r="AS23" s="265" t="str">
        <f>Résultats!B34</f>
        <v>4.8</v>
      </c>
      <c r="AT23" s="266" t="str">
        <f>Résultats!C34</f>
        <v>A</v>
      </c>
      <c r="AU23" s="41">
        <f>'P01'!$G33</f>
        <v>0</v>
      </c>
      <c r="AV23" s="41">
        <f>'P02'!$G33</f>
        <v>0</v>
      </c>
      <c r="AW23" s="41">
        <f>'P03'!$G33</f>
        <v>0</v>
      </c>
      <c r="AX23" s="41">
        <f>'P04'!$G33</f>
        <v>0</v>
      </c>
      <c r="AY23" s="41">
        <f>'P05'!$G33</f>
        <v>0</v>
      </c>
      <c r="AZ23" s="41">
        <f>'P06'!$G33</f>
        <v>0</v>
      </c>
      <c r="BA23" s="41">
        <f>'P07'!$G33</f>
        <v>0</v>
      </c>
      <c r="BB23" s="41">
        <f>'P08'!$G33</f>
        <v>0</v>
      </c>
      <c r="BC23" s="41">
        <f>'P09'!$G33</f>
        <v>0</v>
      </c>
      <c r="BD23" s="41">
        <f>'P10'!$G33</f>
        <v>0</v>
      </c>
      <c r="BE23" s="41">
        <f>'P11'!$G33</f>
        <v>0</v>
      </c>
      <c r="BF23" s="41">
        <f>'P12'!$G33</f>
        <v>0</v>
      </c>
      <c r="BG23" s="41">
        <f>'P13'!$G33</f>
        <v>0</v>
      </c>
      <c r="BH23" s="41">
        <f>'P14'!$G33</f>
        <v>0</v>
      </c>
      <c r="BI23" s="41">
        <f>'P15'!$G33</f>
        <v>0</v>
      </c>
      <c r="BJ23" s="41">
        <f>'P16'!$G33</f>
        <v>0</v>
      </c>
      <c r="BK23" s="41">
        <f>'P17'!$G33</f>
        <v>0</v>
      </c>
      <c r="BL23" s="41">
        <f>'P18'!$G33</f>
        <v>0</v>
      </c>
      <c r="BM23" s="41">
        <f>'P19'!$G33</f>
        <v>0</v>
      </c>
      <c r="BN23" s="41">
        <f>'P20'!$G33</f>
        <v>0</v>
      </c>
      <c r="BO23" s="41"/>
      <c r="BP23" s="41">
        <f>'P22'!$G33</f>
        <v>0</v>
      </c>
      <c r="BQ23" s="41">
        <f>'P23'!$G33</f>
        <v>0</v>
      </c>
      <c r="BR23" s="41">
        <f>'P24'!$G33</f>
        <v>0</v>
      </c>
      <c r="BS23" s="41">
        <f>'P25'!$G33</f>
        <v>0</v>
      </c>
      <c r="BT23" s="267">
        <f>'P26'!$G33</f>
        <v>0</v>
      </c>
      <c r="BU23" s="41">
        <f t="shared" si="90"/>
        <v>0</v>
      </c>
      <c r="BV23" s="268" t="str">
        <f t="shared" si="91"/>
        <v>-</v>
      </c>
    </row>
    <row r="24" ht="15.75" customHeight="1">
      <c r="A24" s="269" t="s">
        <v>88</v>
      </c>
      <c r="B24" s="262" t="str">
        <f>Résultats!B35</f>
        <v>4.9</v>
      </c>
      <c r="C24" s="263" t="str">
        <f>Résultats!C35</f>
        <v>A</v>
      </c>
      <c r="D24" s="41">
        <f>Résultats!E35</f>
        <v>0</v>
      </c>
      <c r="E24" s="20"/>
      <c r="F24" s="159" t="str">
        <f>'P01'!F34</f>
        <v>na</v>
      </c>
      <c r="G24" s="162" t="str">
        <f>'P02'!F34</f>
        <v>na</v>
      </c>
      <c r="H24" s="162" t="str">
        <f>'P03'!F34</f>
        <v>na</v>
      </c>
      <c r="I24" s="162" t="str">
        <f>'P04'!F34</f>
        <v>na</v>
      </c>
      <c r="J24" s="162" t="str">
        <f>'P05'!F34</f>
        <v>nt</v>
      </c>
      <c r="K24" s="162" t="str">
        <f>'P06'!F34</f>
        <v>nt</v>
      </c>
      <c r="L24" s="162" t="str">
        <f>'P07'!F34</f>
        <v>nt</v>
      </c>
      <c r="M24" s="162" t="str">
        <f>'P08'!F34</f>
        <v>nt</v>
      </c>
      <c r="N24" s="162" t="str">
        <f>'P09'!F34</f>
        <v>nt</v>
      </c>
      <c r="O24" s="162" t="str">
        <f>'P10'!F34</f>
        <v>nt</v>
      </c>
      <c r="P24" s="162" t="str">
        <f>'P11'!F34</f>
        <v>nt</v>
      </c>
      <c r="Q24" s="162" t="str">
        <f>'P12'!F34</f>
        <v>nt</v>
      </c>
      <c r="R24" s="162" t="str">
        <f>'P13'!F34</f>
        <v>nt</v>
      </c>
      <c r="S24" s="162" t="str">
        <f>'P14'!F34</f>
        <v>nt</v>
      </c>
      <c r="T24" s="162" t="str">
        <f>'P15'!F34</f>
        <v>nt</v>
      </c>
      <c r="U24" s="162" t="str">
        <f>'P16'!F34</f>
        <v>nt</v>
      </c>
      <c r="V24" s="162" t="str">
        <f>'P17'!F34</f>
        <v>nt</v>
      </c>
      <c r="W24" s="162" t="str">
        <f>'P18'!F34</f>
        <v>nt</v>
      </c>
      <c r="X24" s="162" t="str">
        <f>'P19'!F34</f>
        <v>nt</v>
      </c>
      <c r="Y24" s="162" t="str">
        <f>'P20'!F34</f>
        <v>nt</v>
      </c>
      <c r="Z24" s="162" t="str">
        <f>'P21'!F34</f>
        <v>nt</v>
      </c>
      <c r="AA24" s="162" t="str">
        <f>'P22'!F34</f>
        <v>nt</v>
      </c>
      <c r="AB24" s="162" t="str">
        <f>'P23'!F34</f>
        <v>nt</v>
      </c>
      <c r="AC24" s="162" t="str">
        <f>'P24'!F34</f>
        <v>nt</v>
      </c>
      <c r="AD24" s="162" t="str">
        <f>'P25'!F34</f>
        <v>nt</v>
      </c>
      <c r="AE24" s="264" t="str">
        <f>'P26'!F34</f>
        <v>nt</v>
      </c>
      <c r="AF24" s="41">
        <f t="shared" si="85"/>
        <v>0</v>
      </c>
      <c r="AG24" s="41">
        <f t="shared" si="86"/>
        <v>0</v>
      </c>
      <c r="AH24" s="41">
        <f t="shared" si="87"/>
        <v>4</v>
      </c>
      <c r="AI24" s="41">
        <f t="shared" si="88"/>
        <v>22</v>
      </c>
      <c r="AJ24" s="25" t="str">
        <f t="shared" si="89"/>
        <v>NA</v>
      </c>
      <c r="AK24" s="20"/>
      <c r="AL24" s="274"/>
      <c r="AM24" s="274"/>
      <c r="AN24" s="274"/>
      <c r="AO24" s="274"/>
      <c r="AP24" s="274"/>
      <c r="AQ24" s="274"/>
      <c r="AR24" s="20"/>
      <c r="AS24" s="265" t="str">
        <f>Résultats!B35</f>
        <v>4.9</v>
      </c>
      <c r="AT24" s="266" t="str">
        <f>Résultats!C35</f>
        <v>A</v>
      </c>
      <c r="AU24" s="41">
        <f>'P01'!$G34</f>
        <v>0</v>
      </c>
      <c r="AV24" s="41">
        <f>'P02'!$G34</f>
        <v>0</v>
      </c>
      <c r="AW24" s="41">
        <f>'P03'!$G34</f>
        <v>0</v>
      </c>
      <c r="AX24" s="41">
        <f>'P04'!$G34</f>
        <v>0</v>
      </c>
      <c r="AY24" s="41">
        <f>'P05'!$G34</f>
        <v>0</v>
      </c>
      <c r="AZ24" s="41">
        <f>'P06'!$G34</f>
        <v>0</v>
      </c>
      <c r="BA24" s="41">
        <f>'P07'!$G34</f>
        <v>0</v>
      </c>
      <c r="BB24" s="41">
        <f>'P08'!$G34</f>
        <v>0</v>
      </c>
      <c r="BC24" s="41">
        <f>'P09'!$G34</f>
        <v>0</v>
      </c>
      <c r="BD24" s="41">
        <f>'P10'!$G34</f>
        <v>0</v>
      </c>
      <c r="BE24" s="41">
        <f>'P11'!$G34</f>
        <v>0</v>
      </c>
      <c r="BF24" s="41">
        <f>'P12'!$G34</f>
        <v>0</v>
      </c>
      <c r="BG24" s="41">
        <f>'P13'!$G34</f>
        <v>0</v>
      </c>
      <c r="BH24" s="41">
        <f>'P14'!$G34</f>
        <v>0</v>
      </c>
      <c r="BI24" s="41">
        <f>'P15'!$G34</f>
        <v>0</v>
      </c>
      <c r="BJ24" s="41">
        <f>'P16'!$G34</f>
        <v>0</v>
      </c>
      <c r="BK24" s="41">
        <f>'P17'!$G34</f>
        <v>0</v>
      </c>
      <c r="BL24" s="41">
        <f>'P18'!$G34</f>
        <v>0</v>
      </c>
      <c r="BM24" s="41">
        <f>'P19'!$G34</f>
        <v>0</v>
      </c>
      <c r="BN24" s="41">
        <f>'P20'!$G34</f>
        <v>0</v>
      </c>
      <c r="BO24" s="41"/>
      <c r="BP24" s="41">
        <f>'P22'!$G34</f>
        <v>0</v>
      </c>
      <c r="BQ24" s="41">
        <f>'P23'!$G34</f>
        <v>0</v>
      </c>
      <c r="BR24" s="41">
        <f>'P24'!$G34</f>
        <v>0</v>
      </c>
      <c r="BS24" s="41">
        <f>'P25'!$G34</f>
        <v>0</v>
      </c>
      <c r="BT24" s="267">
        <f>'P26'!$G34</f>
        <v>0</v>
      </c>
      <c r="BU24" s="41">
        <f t="shared" si="90"/>
        <v>0</v>
      </c>
      <c r="BV24" s="268" t="str">
        <f t="shared" si="91"/>
        <v>-</v>
      </c>
    </row>
    <row r="25" ht="15.75" customHeight="1">
      <c r="A25" s="269" t="s">
        <v>88</v>
      </c>
      <c r="B25" s="262" t="str">
        <f>Résultats!B36</f>
        <v>4.10</v>
      </c>
      <c r="C25" s="263" t="str">
        <f>Résultats!C36</f>
        <v>A</v>
      </c>
      <c r="D25" s="41" t="str">
        <f>Résultats!E36</f>
        <v>x</v>
      </c>
      <c r="E25" s="20"/>
      <c r="F25" s="159" t="str">
        <f>'P01'!F35</f>
        <v>na</v>
      </c>
      <c r="G25" s="162" t="str">
        <f>'P02'!F35</f>
        <v>na</v>
      </c>
      <c r="H25" s="162" t="str">
        <f>'P03'!F35</f>
        <v>na</v>
      </c>
      <c r="I25" s="162" t="str">
        <f>'P04'!F35</f>
        <v>na</v>
      </c>
      <c r="J25" s="162" t="str">
        <f>'P05'!F35</f>
        <v>nt</v>
      </c>
      <c r="K25" s="162" t="str">
        <f>'P06'!F35</f>
        <v>nt</v>
      </c>
      <c r="L25" s="162" t="str">
        <f>'P07'!F35</f>
        <v>nt</v>
      </c>
      <c r="M25" s="162" t="str">
        <f>'P08'!F35</f>
        <v>nt</v>
      </c>
      <c r="N25" s="162" t="str">
        <f>'P09'!F35</f>
        <v>nt</v>
      </c>
      <c r="O25" s="162" t="str">
        <f>'P10'!F35</f>
        <v>nt</v>
      </c>
      <c r="P25" s="162" t="str">
        <f>'P11'!F35</f>
        <v>nt</v>
      </c>
      <c r="Q25" s="162" t="str">
        <f>'P12'!F35</f>
        <v>nt</v>
      </c>
      <c r="R25" s="162" t="str">
        <f>'P13'!F35</f>
        <v>nt</v>
      </c>
      <c r="S25" s="162" t="str">
        <f>'P14'!F35</f>
        <v>nt</v>
      </c>
      <c r="T25" s="162" t="str">
        <f>'P15'!F35</f>
        <v>nt</v>
      </c>
      <c r="U25" s="162" t="str">
        <f>'P16'!F35</f>
        <v>nt</v>
      </c>
      <c r="V25" s="162" t="str">
        <f>'P17'!F35</f>
        <v>nt</v>
      </c>
      <c r="W25" s="162" t="str">
        <f>'P18'!F35</f>
        <v>nt</v>
      </c>
      <c r="X25" s="162" t="str">
        <f>'P19'!F35</f>
        <v>nt</v>
      </c>
      <c r="Y25" s="162" t="str">
        <f>'P20'!F35</f>
        <v>nt</v>
      </c>
      <c r="Z25" s="162" t="str">
        <f>'P21'!F35</f>
        <v>nt</v>
      </c>
      <c r="AA25" s="162" t="str">
        <f>'P22'!F35</f>
        <v>nt</v>
      </c>
      <c r="AB25" s="162" t="str">
        <f>'P23'!F35</f>
        <v>nt</v>
      </c>
      <c r="AC25" s="162" t="str">
        <f>'P24'!F35</f>
        <v>nt</v>
      </c>
      <c r="AD25" s="162" t="str">
        <f>'P25'!F35</f>
        <v>nt</v>
      </c>
      <c r="AE25" s="264" t="str">
        <f>'P26'!F35</f>
        <v>nt</v>
      </c>
      <c r="AF25" s="41">
        <f t="shared" si="85"/>
        <v>0</v>
      </c>
      <c r="AG25" s="41">
        <f t="shared" si="86"/>
        <v>0</v>
      </c>
      <c r="AH25" s="41">
        <f t="shared" si="87"/>
        <v>4</v>
      </c>
      <c r="AI25" s="41">
        <f t="shared" si="88"/>
        <v>22</v>
      </c>
      <c r="AJ25" s="25" t="str">
        <f t="shared" si="89"/>
        <v>NA</v>
      </c>
      <c r="AK25" s="20"/>
      <c r="AL25" s="20"/>
      <c r="AM25" s="20"/>
      <c r="AN25" s="20"/>
      <c r="AO25" s="20"/>
      <c r="AP25" s="20"/>
      <c r="AQ25" s="274"/>
      <c r="AR25" s="20"/>
      <c r="AS25" s="265" t="str">
        <f>Résultats!B36</f>
        <v>4.10</v>
      </c>
      <c r="AT25" s="266" t="str">
        <f>Résultats!C36</f>
        <v>A</v>
      </c>
      <c r="AU25" s="41">
        <f>'P01'!$G35</f>
        <v>0</v>
      </c>
      <c r="AV25" s="41">
        <f>'P02'!$G35</f>
        <v>0</v>
      </c>
      <c r="AW25" s="41">
        <f>'P03'!$G35</f>
        <v>0</v>
      </c>
      <c r="AX25" s="41">
        <f>'P04'!$G35</f>
        <v>0</v>
      </c>
      <c r="AY25" s="41">
        <f>'P05'!$G35</f>
        <v>0</v>
      </c>
      <c r="AZ25" s="41">
        <f>'P06'!$G35</f>
        <v>0</v>
      </c>
      <c r="BA25" s="41">
        <f>'P07'!$G35</f>
        <v>0</v>
      </c>
      <c r="BB25" s="41">
        <f>'P08'!$G35</f>
        <v>0</v>
      </c>
      <c r="BC25" s="41">
        <f>'P09'!$G35</f>
        <v>0</v>
      </c>
      <c r="BD25" s="41">
        <f>'P10'!$G35</f>
        <v>0</v>
      </c>
      <c r="BE25" s="41">
        <f>'P11'!$G35</f>
        <v>0</v>
      </c>
      <c r="BF25" s="41">
        <f>'P12'!$G35</f>
        <v>0</v>
      </c>
      <c r="BG25" s="41">
        <f>'P13'!$G35</f>
        <v>0</v>
      </c>
      <c r="BH25" s="41">
        <f>'P14'!$G35</f>
        <v>0</v>
      </c>
      <c r="BI25" s="41">
        <f>'P15'!$G35</f>
        <v>0</v>
      </c>
      <c r="BJ25" s="41">
        <f>'P16'!$G35</f>
        <v>0</v>
      </c>
      <c r="BK25" s="41">
        <f>'P17'!$G35</f>
        <v>0</v>
      </c>
      <c r="BL25" s="41">
        <f>'P18'!$G35</f>
        <v>0</v>
      </c>
      <c r="BM25" s="41">
        <f>'P19'!$G35</f>
        <v>0</v>
      </c>
      <c r="BN25" s="41">
        <f>'P20'!$G35</f>
        <v>0</v>
      </c>
      <c r="BO25" s="41"/>
      <c r="BP25" s="41">
        <f>'P22'!$G35</f>
        <v>0</v>
      </c>
      <c r="BQ25" s="41">
        <f>'P23'!$G35</f>
        <v>0</v>
      </c>
      <c r="BR25" s="41">
        <f>'P24'!$G35</f>
        <v>0</v>
      </c>
      <c r="BS25" s="41">
        <f>'P25'!$G35</f>
        <v>0</v>
      </c>
      <c r="BT25" s="267">
        <f>'P26'!$G35</f>
        <v>0</v>
      </c>
      <c r="BU25" s="41">
        <f t="shared" si="90"/>
        <v>0</v>
      </c>
      <c r="BV25" s="268" t="str">
        <f t="shared" si="91"/>
        <v>-</v>
      </c>
    </row>
    <row r="26" ht="15.75" customHeight="1">
      <c r="A26" s="269" t="s">
        <v>88</v>
      </c>
      <c r="B26" s="262" t="str">
        <f>Résultats!B37</f>
        <v>4.11</v>
      </c>
      <c r="C26" s="263" t="str">
        <f>Résultats!C37</f>
        <v>A</v>
      </c>
      <c r="D26" s="41">
        <f>Résultats!E37</f>
        <v>0</v>
      </c>
      <c r="E26" s="20"/>
      <c r="F26" s="159" t="str">
        <f>'P01'!F36</f>
        <v>na</v>
      </c>
      <c r="G26" s="162" t="str">
        <f>'P02'!F36</f>
        <v>na</v>
      </c>
      <c r="H26" s="162" t="str">
        <f>'P03'!F36</f>
        <v>na</v>
      </c>
      <c r="I26" s="162" t="str">
        <f>'P04'!F36</f>
        <v>na</v>
      </c>
      <c r="J26" s="162" t="str">
        <f>'P05'!F36</f>
        <v>nt</v>
      </c>
      <c r="K26" s="162" t="str">
        <f>'P06'!F36</f>
        <v>nt</v>
      </c>
      <c r="L26" s="162" t="str">
        <f>'P07'!F36</f>
        <v>nt</v>
      </c>
      <c r="M26" s="162" t="str">
        <f>'P08'!F36</f>
        <v>nt</v>
      </c>
      <c r="N26" s="162" t="str">
        <f>'P09'!F36</f>
        <v>nt</v>
      </c>
      <c r="O26" s="162" t="str">
        <f>'P10'!F36</f>
        <v>nt</v>
      </c>
      <c r="P26" s="162" t="str">
        <f>'P11'!F36</f>
        <v>nt</v>
      </c>
      <c r="Q26" s="162" t="str">
        <f>'P12'!F36</f>
        <v>nt</v>
      </c>
      <c r="R26" s="162" t="str">
        <f>'P13'!F36</f>
        <v>nt</v>
      </c>
      <c r="S26" s="162" t="str">
        <f>'P14'!F36</f>
        <v>nt</v>
      </c>
      <c r="T26" s="162" t="str">
        <f>'P15'!F36</f>
        <v>nt</v>
      </c>
      <c r="U26" s="162" t="str">
        <f>'P16'!F36</f>
        <v>nt</v>
      </c>
      <c r="V26" s="162" t="str">
        <f>'P17'!F36</f>
        <v>nt</v>
      </c>
      <c r="W26" s="162" t="str">
        <f>'P18'!F36</f>
        <v>nt</v>
      </c>
      <c r="X26" s="162" t="str">
        <f>'P19'!F36</f>
        <v>nt</v>
      </c>
      <c r="Y26" s="162" t="str">
        <f>'P20'!F36</f>
        <v>nt</v>
      </c>
      <c r="Z26" s="162" t="str">
        <f>'P21'!F36</f>
        <v>nt</v>
      </c>
      <c r="AA26" s="162" t="str">
        <f>'P22'!F36</f>
        <v>nt</v>
      </c>
      <c r="AB26" s="162" t="str">
        <f>'P23'!F36</f>
        <v>nt</v>
      </c>
      <c r="AC26" s="162" t="str">
        <f>'P24'!F36</f>
        <v>nt</v>
      </c>
      <c r="AD26" s="162" t="str">
        <f>'P25'!F36</f>
        <v>nt</v>
      </c>
      <c r="AE26" s="264" t="str">
        <f>'P26'!F36</f>
        <v>nt</v>
      </c>
      <c r="AF26" s="41">
        <f t="shared" si="85"/>
        <v>0</v>
      </c>
      <c r="AG26" s="41">
        <f t="shared" si="86"/>
        <v>0</v>
      </c>
      <c r="AH26" s="41">
        <f t="shared" si="87"/>
        <v>4</v>
      </c>
      <c r="AI26" s="41">
        <f t="shared" si="88"/>
        <v>22</v>
      </c>
      <c r="AJ26" s="25" t="str">
        <f t="shared" si="89"/>
        <v>NA</v>
      </c>
      <c r="AK26" s="20"/>
      <c r="AL26" s="46" t="s">
        <v>440</v>
      </c>
      <c r="AM26" s="12"/>
      <c r="AN26" s="12"/>
      <c r="AO26" s="12"/>
      <c r="AP26" s="13"/>
      <c r="AQ26" s="274"/>
      <c r="AR26" s="20"/>
      <c r="AS26" s="265" t="str">
        <f>Résultats!B37</f>
        <v>4.11</v>
      </c>
      <c r="AT26" s="266" t="str">
        <f>Résultats!C37</f>
        <v>A</v>
      </c>
      <c r="AU26" s="41">
        <f>'P01'!$G36</f>
        <v>0</v>
      </c>
      <c r="AV26" s="41">
        <f>'P02'!$G36</f>
        <v>0</v>
      </c>
      <c r="AW26" s="41">
        <f>'P03'!$G36</f>
        <v>0</v>
      </c>
      <c r="AX26" s="41">
        <f>'P04'!$G36</f>
        <v>0</v>
      </c>
      <c r="AY26" s="41">
        <f>'P05'!$G36</f>
        <v>0</v>
      </c>
      <c r="AZ26" s="41">
        <f>'P06'!$G36</f>
        <v>0</v>
      </c>
      <c r="BA26" s="41">
        <f>'P07'!$G36</f>
        <v>0</v>
      </c>
      <c r="BB26" s="41">
        <f>'P08'!$G36</f>
        <v>0</v>
      </c>
      <c r="BC26" s="41">
        <f>'P09'!$G36</f>
        <v>0</v>
      </c>
      <c r="BD26" s="41">
        <f>'P10'!$G36</f>
        <v>0</v>
      </c>
      <c r="BE26" s="41">
        <f>'P11'!$G36</f>
        <v>0</v>
      </c>
      <c r="BF26" s="41">
        <f>'P12'!$G36</f>
        <v>0</v>
      </c>
      <c r="BG26" s="41">
        <f>'P13'!$G36</f>
        <v>0</v>
      </c>
      <c r="BH26" s="41">
        <f>'P14'!$G36</f>
        <v>0</v>
      </c>
      <c r="BI26" s="41">
        <f>'P15'!$G36</f>
        <v>0</v>
      </c>
      <c r="BJ26" s="41">
        <f>'P16'!$G36</f>
        <v>0</v>
      </c>
      <c r="BK26" s="41">
        <f>'P17'!$G36</f>
        <v>0</v>
      </c>
      <c r="BL26" s="41">
        <f>'P18'!$G36</f>
        <v>0</v>
      </c>
      <c r="BM26" s="41">
        <f>'P19'!$G36</f>
        <v>0</v>
      </c>
      <c r="BN26" s="41">
        <f>'P20'!$G36</f>
        <v>0</v>
      </c>
      <c r="BO26" s="41"/>
      <c r="BP26" s="41">
        <f>'P22'!$G36</f>
        <v>0</v>
      </c>
      <c r="BQ26" s="41">
        <f>'P23'!$G36</f>
        <v>0</v>
      </c>
      <c r="BR26" s="41">
        <f>'P24'!$G36</f>
        <v>0</v>
      </c>
      <c r="BS26" s="41">
        <f>'P25'!$G36</f>
        <v>0</v>
      </c>
      <c r="BT26" s="267">
        <f>'P26'!$G36</f>
        <v>0</v>
      </c>
      <c r="BU26" s="41">
        <f t="shared" si="90"/>
        <v>0</v>
      </c>
      <c r="BV26" s="268" t="str">
        <f t="shared" si="91"/>
        <v>-</v>
      </c>
    </row>
    <row r="27" ht="15.75" customHeight="1">
      <c r="A27" s="269" t="s">
        <v>88</v>
      </c>
      <c r="B27" s="262" t="str">
        <f>Résultats!B38</f>
        <v>4.12</v>
      </c>
      <c r="C27" s="263" t="str">
        <f>Résultats!C38</f>
        <v>A</v>
      </c>
      <c r="D27" s="41">
        <f>Résultats!E38</f>
        <v>0</v>
      </c>
      <c r="E27" s="20"/>
      <c r="F27" s="159" t="str">
        <f>'P01'!F37</f>
        <v>na</v>
      </c>
      <c r="G27" s="162" t="str">
        <f>'P02'!F37</f>
        <v>na</v>
      </c>
      <c r="H27" s="162" t="str">
        <f>'P03'!F37</f>
        <v>na</v>
      </c>
      <c r="I27" s="162" t="str">
        <f>'P04'!F37</f>
        <v>na</v>
      </c>
      <c r="J27" s="162" t="str">
        <f>'P05'!F37</f>
        <v>nt</v>
      </c>
      <c r="K27" s="162" t="str">
        <f>'P06'!F37</f>
        <v>nt</v>
      </c>
      <c r="L27" s="162" t="str">
        <f>'P07'!F37</f>
        <v>nt</v>
      </c>
      <c r="M27" s="162" t="str">
        <f>'P08'!F37</f>
        <v>nt</v>
      </c>
      <c r="N27" s="162" t="str">
        <f>'P09'!F37</f>
        <v>nt</v>
      </c>
      <c r="O27" s="162" t="str">
        <f>'P10'!F37</f>
        <v>nt</v>
      </c>
      <c r="P27" s="162" t="str">
        <f>'P11'!F37</f>
        <v>nt</v>
      </c>
      <c r="Q27" s="162" t="str">
        <f>'P12'!F37</f>
        <v>nt</v>
      </c>
      <c r="R27" s="162" t="str">
        <f>'P13'!F37</f>
        <v>nt</v>
      </c>
      <c r="S27" s="162" t="str">
        <f>'P14'!F37</f>
        <v>nt</v>
      </c>
      <c r="T27" s="162" t="str">
        <f>'P15'!F37</f>
        <v>nt</v>
      </c>
      <c r="U27" s="162" t="str">
        <f>'P16'!F37</f>
        <v>nt</v>
      </c>
      <c r="V27" s="162" t="str">
        <f>'P17'!F37</f>
        <v>nt</v>
      </c>
      <c r="W27" s="162" t="str">
        <f>'P18'!F37</f>
        <v>nt</v>
      </c>
      <c r="X27" s="162" t="str">
        <f>'P19'!F37</f>
        <v>nt</v>
      </c>
      <c r="Y27" s="162" t="str">
        <f>'P20'!F37</f>
        <v>nt</v>
      </c>
      <c r="Z27" s="162" t="str">
        <f>'P21'!F37</f>
        <v>nt</v>
      </c>
      <c r="AA27" s="162" t="str">
        <f>'P22'!F37</f>
        <v>nt</v>
      </c>
      <c r="AB27" s="162" t="str">
        <f>'P23'!F37</f>
        <v>nt</v>
      </c>
      <c r="AC27" s="162" t="str">
        <f>'P24'!F37</f>
        <v>nt</v>
      </c>
      <c r="AD27" s="162" t="str">
        <f>'P25'!F37</f>
        <v>nt</v>
      </c>
      <c r="AE27" s="264" t="str">
        <f>'P26'!F37</f>
        <v>nt</v>
      </c>
      <c r="AF27" s="41">
        <f t="shared" si="85"/>
        <v>0</v>
      </c>
      <c r="AG27" s="41">
        <f t="shared" si="86"/>
        <v>0</v>
      </c>
      <c r="AH27" s="41">
        <f t="shared" si="87"/>
        <v>4</v>
      </c>
      <c r="AI27" s="41">
        <f t="shared" si="88"/>
        <v>22</v>
      </c>
      <c r="AJ27" s="25" t="str">
        <f t="shared" si="89"/>
        <v>NA</v>
      </c>
      <c r="AK27" s="20"/>
      <c r="AL27" s="281" t="s">
        <v>98</v>
      </c>
      <c r="AM27" s="13"/>
      <c r="AN27" s="282" t="s">
        <v>430</v>
      </c>
      <c r="AO27" s="282" t="s">
        <v>431</v>
      </c>
      <c r="AP27" s="282" t="s">
        <v>441</v>
      </c>
      <c r="AQ27" s="274"/>
      <c r="AR27" s="20"/>
      <c r="AS27" s="265" t="str">
        <f>Résultats!B38</f>
        <v>4.12</v>
      </c>
      <c r="AT27" s="266" t="str">
        <f>Résultats!C38</f>
        <v>A</v>
      </c>
      <c r="AU27" s="41">
        <f>'P01'!$G37</f>
        <v>0</v>
      </c>
      <c r="AV27" s="41">
        <f>'P02'!$G37</f>
        <v>0</v>
      </c>
      <c r="AW27" s="41">
        <f>'P03'!$G37</f>
        <v>0</v>
      </c>
      <c r="AX27" s="41">
        <f>'P04'!$G37</f>
        <v>0</v>
      </c>
      <c r="AY27" s="41">
        <f>'P05'!$G37</f>
        <v>0</v>
      </c>
      <c r="AZ27" s="41">
        <f>'P06'!$G37</f>
        <v>0</v>
      </c>
      <c r="BA27" s="41">
        <f>'P07'!$G37</f>
        <v>0</v>
      </c>
      <c r="BB27" s="41">
        <f>'P08'!$G37</f>
        <v>0</v>
      </c>
      <c r="BC27" s="41">
        <f>'P09'!$G37</f>
        <v>0</v>
      </c>
      <c r="BD27" s="41">
        <f>'P10'!$G37</f>
        <v>0</v>
      </c>
      <c r="BE27" s="41">
        <f>'P11'!$G37</f>
        <v>0</v>
      </c>
      <c r="BF27" s="41">
        <f>'P12'!$G37</f>
        <v>0</v>
      </c>
      <c r="BG27" s="41">
        <f>'P13'!$G37</f>
        <v>0</v>
      </c>
      <c r="BH27" s="41">
        <f>'P14'!$G37</f>
        <v>0</v>
      </c>
      <c r="BI27" s="41">
        <f>'P15'!$G37</f>
        <v>0</v>
      </c>
      <c r="BJ27" s="41">
        <f>'P16'!$G37</f>
        <v>0</v>
      </c>
      <c r="BK27" s="41">
        <f>'P17'!$G37</f>
        <v>0</v>
      </c>
      <c r="BL27" s="41">
        <f>'P18'!$G37</f>
        <v>0</v>
      </c>
      <c r="BM27" s="41">
        <f>'P19'!$G37</f>
        <v>0</v>
      </c>
      <c r="BN27" s="41">
        <f>'P20'!$G37</f>
        <v>0</v>
      </c>
      <c r="BO27" s="41"/>
      <c r="BP27" s="41">
        <f>'P22'!$G37</f>
        <v>0</v>
      </c>
      <c r="BQ27" s="41">
        <f>'P23'!$G37</f>
        <v>0</v>
      </c>
      <c r="BR27" s="41">
        <f>'P24'!$G37</f>
        <v>0</v>
      </c>
      <c r="BS27" s="41">
        <f>'P25'!$G37</f>
        <v>0</v>
      </c>
      <c r="BT27" s="267">
        <f>'P26'!$G37</f>
        <v>0</v>
      </c>
      <c r="BU27" s="41">
        <f t="shared" si="90"/>
        <v>0</v>
      </c>
      <c r="BV27" s="268" t="str">
        <f t="shared" si="91"/>
        <v>-</v>
      </c>
    </row>
    <row r="28" ht="15.75" customHeight="1">
      <c r="A28" s="269" t="s">
        <v>88</v>
      </c>
      <c r="B28" s="262" t="str">
        <f>Résultats!B39</f>
        <v>4.13</v>
      </c>
      <c r="C28" s="263" t="str">
        <f>Résultats!C39</f>
        <v>A</v>
      </c>
      <c r="D28" s="41">
        <f>Résultats!E39</f>
        <v>0</v>
      </c>
      <c r="E28" s="20"/>
      <c r="F28" s="159" t="str">
        <f>'P01'!F38</f>
        <v>na</v>
      </c>
      <c r="G28" s="162" t="str">
        <f>'P02'!F38</f>
        <v>na</v>
      </c>
      <c r="H28" s="162" t="str">
        <f>'P03'!F38</f>
        <v>na</v>
      </c>
      <c r="I28" s="162" t="str">
        <f>'P04'!F38</f>
        <v>na</v>
      </c>
      <c r="J28" s="162" t="str">
        <f>'P05'!F38</f>
        <v>nt</v>
      </c>
      <c r="K28" s="162" t="str">
        <f>'P06'!F38</f>
        <v>nt</v>
      </c>
      <c r="L28" s="162" t="str">
        <f>'P07'!F38</f>
        <v>nt</v>
      </c>
      <c r="M28" s="162" t="str">
        <f>'P08'!F38</f>
        <v>nt</v>
      </c>
      <c r="N28" s="162" t="str">
        <f>'P09'!F38</f>
        <v>nt</v>
      </c>
      <c r="O28" s="162" t="str">
        <f>'P10'!F38</f>
        <v>nt</v>
      </c>
      <c r="P28" s="162" t="str">
        <f>'P11'!F38</f>
        <v>nt</v>
      </c>
      <c r="Q28" s="162" t="str">
        <f>'P12'!F38</f>
        <v>nt</v>
      </c>
      <c r="R28" s="162" t="str">
        <f>'P13'!F38</f>
        <v>nt</v>
      </c>
      <c r="S28" s="162" t="str">
        <f>'P14'!F38</f>
        <v>nt</v>
      </c>
      <c r="T28" s="162" t="str">
        <f>'P15'!F38</f>
        <v>nt</v>
      </c>
      <c r="U28" s="162" t="str">
        <f>'P16'!F38</f>
        <v>nt</v>
      </c>
      <c r="V28" s="162" t="str">
        <f>'P17'!F38</f>
        <v>nt</v>
      </c>
      <c r="W28" s="162" t="str">
        <f>'P18'!F38</f>
        <v>nt</v>
      </c>
      <c r="X28" s="162" t="str">
        <f>'P19'!F38</f>
        <v>nt</v>
      </c>
      <c r="Y28" s="162" t="str">
        <f>'P20'!F38</f>
        <v>nt</v>
      </c>
      <c r="Z28" s="162" t="str">
        <f>'P21'!F38</f>
        <v>nt</v>
      </c>
      <c r="AA28" s="162" t="str">
        <f>'P22'!F38</f>
        <v>nt</v>
      </c>
      <c r="AB28" s="162" t="str">
        <f>'P23'!F38</f>
        <v>nt</v>
      </c>
      <c r="AC28" s="162" t="str">
        <f>'P24'!F38</f>
        <v>nt</v>
      </c>
      <c r="AD28" s="162" t="str">
        <f>'P25'!F38</f>
        <v>nt</v>
      </c>
      <c r="AE28" s="264" t="str">
        <f>'P26'!F38</f>
        <v>nt</v>
      </c>
      <c r="AF28" s="41">
        <f t="shared" si="85"/>
        <v>0</v>
      </c>
      <c r="AG28" s="41">
        <f t="shared" si="86"/>
        <v>0</v>
      </c>
      <c r="AH28" s="41">
        <f t="shared" si="87"/>
        <v>4</v>
      </c>
      <c r="AI28" s="41">
        <f t="shared" si="88"/>
        <v>22</v>
      </c>
      <c r="AJ28" s="25" t="str">
        <f t="shared" si="89"/>
        <v>NA</v>
      </c>
      <c r="AK28" s="20"/>
      <c r="AL28" s="283" t="s">
        <v>85</v>
      </c>
      <c r="AM28" s="284"/>
      <c r="AN28" s="270">
        <f t="shared" ref="AN28:AN40" si="97">COUNTIFS(A$2:A$107,$AL28,AJ$2:AJ$107,$AN$27)</f>
        <v>1</v>
      </c>
      <c r="AO28" s="270">
        <f t="shared" ref="AO28:AO40" si="98">COUNTIFS(A$2:A$107,$AL28,AJ$2:AJ$107,$AO$27)</f>
        <v>0</v>
      </c>
      <c r="AP28" s="270">
        <f t="shared" ref="AP28:AP40" si="99">AN28+AO28</f>
        <v>1</v>
      </c>
      <c r="AQ28" s="274"/>
      <c r="AR28" s="20"/>
      <c r="AS28" s="265" t="str">
        <f>Résultats!B39</f>
        <v>4.13</v>
      </c>
      <c r="AT28" s="266" t="str">
        <f>Résultats!C39</f>
        <v>A</v>
      </c>
      <c r="AU28" s="41">
        <f>'P01'!$G38</f>
        <v>0</v>
      </c>
      <c r="AV28" s="41">
        <f>'P02'!$G38</f>
        <v>0</v>
      </c>
      <c r="AW28" s="41">
        <f>'P03'!$G38</f>
        <v>0</v>
      </c>
      <c r="AX28" s="41">
        <f>'P04'!$G38</f>
        <v>0</v>
      </c>
      <c r="AY28" s="41">
        <f>'P05'!$G38</f>
        <v>0</v>
      </c>
      <c r="AZ28" s="41">
        <f>'P06'!$G38</f>
        <v>0</v>
      </c>
      <c r="BA28" s="41">
        <f>'P07'!$G38</f>
        <v>0</v>
      </c>
      <c r="BB28" s="41">
        <f>'P08'!$G38</f>
        <v>0</v>
      </c>
      <c r="BC28" s="41">
        <f>'P09'!$G38</f>
        <v>0</v>
      </c>
      <c r="BD28" s="41">
        <f>'P10'!$G38</f>
        <v>0</v>
      </c>
      <c r="BE28" s="41">
        <f>'P11'!$G38</f>
        <v>0</v>
      </c>
      <c r="BF28" s="41">
        <f>'P12'!$G38</f>
        <v>0</v>
      </c>
      <c r="BG28" s="41">
        <f>'P13'!$G38</f>
        <v>0</v>
      </c>
      <c r="BH28" s="41">
        <f>'P14'!$G38</f>
        <v>0</v>
      </c>
      <c r="BI28" s="41">
        <f>'P15'!$G38</f>
        <v>0</v>
      </c>
      <c r="BJ28" s="41">
        <f>'P16'!$G38</f>
        <v>0</v>
      </c>
      <c r="BK28" s="41">
        <f>'P17'!$G38</f>
        <v>0</v>
      </c>
      <c r="BL28" s="41">
        <f>'P18'!$G38</f>
        <v>0</v>
      </c>
      <c r="BM28" s="41">
        <f>'P19'!$G38</f>
        <v>0</v>
      </c>
      <c r="BN28" s="41">
        <f>'P20'!$G38</f>
        <v>0</v>
      </c>
      <c r="BO28" s="41"/>
      <c r="BP28" s="41">
        <f>'P22'!$G38</f>
        <v>0</v>
      </c>
      <c r="BQ28" s="41">
        <f>'P23'!$G38</f>
        <v>0</v>
      </c>
      <c r="BR28" s="41">
        <f>'P24'!$G38</f>
        <v>0</v>
      </c>
      <c r="BS28" s="41">
        <f>'P25'!$G38</f>
        <v>0</v>
      </c>
      <c r="BT28" s="267">
        <f>'P26'!$G38</f>
        <v>0</v>
      </c>
      <c r="BU28" s="41">
        <f t="shared" si="90"/>
        <v>0</v>
      </c>
      <c r="BV28" s="268" t="str">
        <f t="shared" si="91"/>
        <v>-</v>
      </c>
    </row>
    <row r="29" ht="15.75" customHeight="1">
      <c r="A29" s="261" t="s">
        <v>89</v>
      </c>
      <c r="B29" s="262" t="str">
        <f>Résultats!B40</f>
        <v>5.1</v>
      </c>
      <c r="C29" s="263" t="str">
        <f>Résultats!C40</f>
        <v>A</v>
      </c>
      <c r="D29" s="41">
        <f>Résultats!E40</f>
        <v>0</v>
      </c>
      <c r="E29" s="20"/>
      <c r="F29" s="159" t="str">
        <f>'P01'!F39</f>
        <v>na</v>
      </c>
      <c r="G29" s="162" t="str">
        <f>'P02'!F39</f>
        <v>na</v>
      </c>
      <c r="H29" s="162" t="str">
        <f>'P03'!F39</f>
        <v>na</v>
      </c>
      <c r="I29" s="162" t="str">
        <f>'P04'!F39</f>
        <v>na</v>
      </c>
      <c r="J29" s="162" t="str">
        <f>'P05'!F39</f>
        <v>nt</v>
      </c>
      <c r="K29" s="162" t="str">
        <f>'P06'!F39</f>
        <v>nt</v>
      </c>
      <c r="L29" s="162" t="str">
        <f>'P07'!F39</f>
        <v>nt</v>
      </c>
      <c r="M29" s="162" t="str">
        <f>'P08'!F39</f>
        <v>nt</v>
      </c>
      <c r="N29" s="162" t="str">
        <f>'P09'!F39</f>
        <v>nt</v>
      </c>
      <c r="O29" s="162" t="str">
        <f>'P10'!F39</f>
        <v>nt</v>
      </c>
      <c r="P29" s="162" t="str">
        <f>'P11'!F39</f>
        <v>nt</v>
      </c>
      <c r="Q29" s="162" t="str">
        <f>'P12'!F39</f>
        <v>nt</v>
      </c>
      <c r="R29" s="162" t="str">
        <f>'P13'!F39</f>
        <v>nt</v>
      </c>
      <c r="S29" s="162" t="str">
        <f>'P14'!F39</f>
        <v>nt</v>
      </c>
      <c r="T29" s="162" t="str">
        <f>'P15'!F39</f>
        <v>nt</v>
      </c>
      <c r="U29" s="162" t="str">
        <f>'P16'!F39</f>
        <v>nt</v>
      </c>
      <c r="V29" s="162" t="str">
        <f>'P17'!F39</f>
        <v>nt</v>
      </c>
      <c r="W29" s="162" t="str">
        <f>'P18'!F39</f>
        <v>nt</v>
      </c>
      <c r="X29" s="162" t="str">
        <f>'P19'!F39</f>
        <v>nt</v>
      </c>
      <c r="Y29" s="162" t="str">
        <f>'P20'!F39</f>
        <v>nt</v>
      </c>
      <c r="Z29" s="162" t="str">
        <f>'P21'!F39</f>
        <v>nt</v>
      </c>
      <c r="AA29" s="162" t="str">
        <f>'P22'!F39</f>
        <v>nt</v>
      </c>
      <c r="AB29" s="162" t="str">
        <f>'P23'!F39</f>
        <v>nt</v>
      </c>
      <c r="AC29" s="162" t="str">
        <f>'P24'!F39</f>
        <v>nt</v>
      </c>
      <c r="AD29" s="162" t="str">
        <f>'P25'!F39</f>
        <v>nt</v>
      </c>
      <c r="AE29" s="264" t="str">
        <f>'P26'!F39</f>
        <v>nt</v>
      </c>
      <c r="AF29" s="41">
        <f t="shared" si="85"/>
        <v>0</v>
      </c>
      <c r="AG29" s="41">
        <f t="shared" si="86"/>
        <v>0</v>
      </c>
      <c r="AH29" s="41">
        <f t="shared" si="87"/>
        <v>4</v>
      </c>
      <c r="AI29" s="41">
        <f t="shared" si="88"/>
        <v>22</v>
      </c>
      <c r="AJ29" s="25" t="str">
        <f t="shared" si="89"/>
        <v>NA</v>
      </c>
      <c r="AK29" s="20"/>
      <c r="AL29" s="283" t="s">
        <v>86</v>
      </c>
      <c r="AM29" s="284"/>
      <c r="AN29" s="270">
        <f t="shared" si="97"/>
        <v>0</v>
      </c>
      <c r="AO29" s="270">
        <f t="shared" si="98"/>
        <v>0</v>
      </c>
      <c r="AP29" s="270">
        <f t="shared" si="99"/>
        <v>0</v>
      </c>
      <c r="AQ29" s="274"/>
      <c r="AR29" s="20"/>
      <c r="AS29" s="265" t="str">
        <f>Résultats!B40</f>
        <v>5.1</v>
      </c>
      <c r="AT29" s="266" t="str">
        <f>Résultats!C40</f>
        <v>A</v>
      </c>
      <c r="AU29" s="41">
        <f>'P01'!$G39</f>
        <v>0</v>
      </c>
      <c r="AV29" s="41">
        <f>'P02'!$G39</f>
        <v>0</v>
      </c>
      <c r="AW29" s="41">
        <f>'P03'!$G39</f>
        <v>0</v>
      </c>
      <c r="AX29" s="41">
        <f>'P04'!$G39</f>
        <v>0</v>
      </c>
      <c r="AY29" s="41">
        <f>'P05'!$G39</f>
        <v>0</v>
      </c>
      <c r="AZ29" s="41">
        <f>'P06'!$G39</f>
        <v>0</v>
      </c>
      <c r="BA29" s="41">
        <f>'P07'!$G39</f>
        <v>0</v>
      </c>
      <c r="BB29" s="41">
        <f>'P08'!$G39</f>
        <v>0</v>
      </c>
      <c r="BC29" s="41">
        <f>'P09'!$G39</f>
        <v>0</v>
      </c>
      <c r="BD29" s="41">
        <f>'P10'!$G39</f>
        <v>0</v>
      </c>
      <c r="BE29" s="41">
        <f>'P11'!$G39</f>
        <v>0</v>
      </c>
      <c r="BF29" s="41">
        <f>'P12'!$G39</f>
        <v>0</v>
      </c>
      <c r="BG29" s="41">
        <f>'P13'!$G39</f>
        <v>0</v>
      </c>
      <c r="BH29" s="41">
        <f>'P14'!$G39</f>
        <v>0</v>
      </c>
      <c r="BI29" s="41">
        <f>'P15'!$G39</f>
        <v>0</v>
      </c>
      <c r="BJ29" s="41">
        <f>'P16'!$G39</f>
        <v>0</v>
      </c>
      <c r="BK29" s="41">
        <f>'P17'!$G39</f>
        <v>0</v>
      </c>
      <c r="BL29" s="41">
        <f>'P18'!$G39</f>
        <v>0</v>
      </c>
      <c r="BM29" s="41">
        <f>'P19'!$G39</f>
        <v>0</v>
      </c>
      <c r="BN29" s="41">
        <f>'P20'!$G39</f>
        <v>0</v>
      </c>
      <c r="BO29" s="41"/>
      <c r="BP29" s="41">
        <f>'P22'!$G39</f>
        <v>0</v>
      </c>
      <c r="BQ29" s="41">
        <f>'P23'!$G39</f>
        <v>0</v>
      </c>
      <c r="BR29" s="41">
        <f>'P24'!$G39</f>
        <v>0</v>
      </c>
      <c r="BS29" s="41">
        <f>'P25'!$G39</f>
        <v>0</v>
      </c>
      <c r="BT29" s="267">
        <f>'P26'!$G39</f>
        <v>0</v>
      </c>
      <c r="BU29" s="41">
        <f t="shared" si="90"/>
        <v>0</v>
      </c>
      <c r="BV29" s="268" t="str">
        <f t="shared" si="91"/>
        <v>-</v>
      </c>
    </row>
    <row r="30" ht="15.75" customHeight="1">
      <c r="A30" s="269" t="s">
        <v>89</v>
      </c>
      <c r="B30" s="262" t="str">
        <f>Résultats!B41</f>
        <v>5.2</v>
      </c>
      <c r="C30" s="263" t="str">
        <f>Résultats!C41</f>
        <v>A</v>
      </c>
      <c r="D30" s="41">
        <f>Résultats!E41</f>
        <v>0</v>
      </c>
      <c r="E30" s="20"/>
      <c r="F30" s="159" t="str">
        <f>'P01'!F40</f>
        <v>na</v>
      </c>
      <c r="G30" s="162" t="str">
        <f>'P02'!F40</f>
        <v>na</v>
      </c>
      <c r="H30" s="162" t="str">
        <f>'P03'!F40</f>
        <v>na</v>
      </c>
      <c r="I30" s="162" t="str">
        <f>'P04'!F40</f>
        <v>na</v>
      </c>
      <c r="J30" s="162" t="str">
        <f>'P05'!F40</f>
        <v>nt</v>
      </c>
      <c r="K30" s="162" t="str">
        <f>'P06'!F40</f>
        <v>nt</v>
      </c>
      <c r="L30" s="162" t="str">
        <f>'P07'!F40</f>
        <v>nt</v>
      </c>
      <c r="M30" s="162" t="str">
        <f>'P08'!F40</f>
        <v>nt</v>
      </c>
      <c r="N30" s="162" t="str">
        <f>'P09'!F40</f>
        <v>nt</v>
      </c>
      <c r="O30" s="162" t="str">
        <f>'P10'!F40</f>
        <v>nt</v>
      </c>
      <c r="P30" s="162" t="str">
        <f>'P11'!F40</f>
        <v>nt</v>
      </c>
      <c r="Q30" s="162" t="str">
        <f>'P12'!F40</f>
        <v>nt</v>
      </c>
      <c r="R30" s="162" t="str">
        <f>'P13'!F40</f>
        <v>nt</v>
      </c>
      <c r="S30" s="162" t="str">
        <f>'P14'!F40</f>
        <v>nt</v>
      </c>
      <c r="T30" s="162" t="str">
        <f>'P15'!F40</f>
        <v>nt</v>
      </c>
      <c r="U30" s="162" t="str">
        <f>'P16'!F40</f>
        <v>nt</v>
      </c>
      <c r="V30" s="162" t="str">
        <f>'P17'!F40</f>
        <v>nt</v>
      </c>
      <c r="W30" s="162" t="str">
        <f>'P18'!F40</f>
        <v>nt</v>
      </c>
      <c r="X30" s="162" t="str">
        <f>'P19'!F40</f>
        <v>nt</v>
      </c>
      <c r="Y30" s="162" t="str">
        <f>'P20'!F40</f>
        <v>nt</v>
      </c>
      <c r="Z30" s="162" t="str">
        <f>'P21'!F40</f>
        <v>nt</v>
      </c>
      <c r="AA30" s="162" t="str">
        <f>'P22'!F40</f>
        <v>nt</v>
      </c>
      <c r="AB30" s="162" t="str">
        <f>'P23'!F40</f>
        <v>nt</v>
      </c>
      <c r="AC30" s="162" t="str">
        <f>'P24'!F40</f>
        <v>nt</v>
      </c>
      <c r="AD30" s="162" t="str">
        <f>'P25'!F40</f>
        <v>nt</v>
      </c>
      <c r="AE30" s="264" t="str">
        <f>'P26'!F40</f>
        <v>nt</v>
      </c>
      <c r="AF30" s="41">
        <f t="shared" si="85"/>
        <v>0</v>
      </c>
      <c r="AG30" s="41">
        <f t="shared" si="86"/>
        <v>0</v>
      </c>
      <c r="AH30" s="41">
        <f t="shared" si="87"/>
        <v>4</v>
      </c>
      <c r="AI30" s="41">
        <f t="shared" si="88"/>
        <v>22</v>
      </c>
      <c r="AJ30" s="25" t="str">
        <f t="shared" si="89"/>
        <v>NA</v>
      </c>
      <c r="AK30" s="20"/>
      <c r="AL30" s="283" t="s">
        <v>87</v>
      </c>
      <c r="AM30" s="284"/>
      <c r="AN30" s="270">
        <f t="shared" si="97"/>
        <v>3</v>
      </c>
      <c r="AO30" s="270">
        <f t="shared" si="98"/>
        <v>0</v>
      </c>
      <c r="AP30" s="270">
        <f t="shared" si="99"/>
        <v>3</v>
      </c>
      <c r="AQ30" s="274"/>
      <c r="AR30" s="20"/>
      <c r="AS30" s="265" t="str">
        <f>Résultats!B41</f>
        <v>5.2</v>
      </c>
      <c r="AT30" s="266" t="str">
        <f>Résultats!C41</f>
        <v>A</v>
      </c>
      <c r="AU30" s="41">
        <f>'P01'!$G40</f>
        <v>0</v>
      </c>
      <c r="AV30" s="41">
        <f>'P02'!$G40</f>
        <v>0</v>
      </c>
      <c r="AW30" s="41">
        <f>'P03'!$G40</f>
        <v>0</v>
      </c>
      <c r="AX30" s="41">
        <f>'P04'!$G40</f>
        <v>0</v>
      </c>
      <c r="AY30" s="41">
        <f>'P05'!$G40</f>
        <v>0</v>
      </c>
      <c r="AZ30" s="41">
        <f>'P06'!$G40</f>
        <v>0</v>
      </c>
      <c r="BA30" s="41">
        <f>'P07'!$G40</f>
        <v>0</v>
      </c>
      <c r="BB30" s="41">
        <f>'P08'!$G40</f>
        <v>0</v>
      </c>
      <c r="BC30" s="41">
        <f>'P09'!$G40</f>
        <v>0</v>
      </c>
      <c r="BD30" s="41">
        <f>'P10'!$G40</f>
        <v>0</v>
      </c>
      <c r="BE30" s="41">
        <f>'P11'!$G40</f>
        <v>0</v>
      </c>
      <c r="BF30" s="41">
        <f>'P12'!$G40</f>
        <v>0</v>
      </c>
      <c r="BG30" s="41">
        <f>'P13'!$G40</f>
        <v>0</v>
      </c>
      <c r="BH30" s="41">
        <f>'P14'!$G40</f>
        <v>0</v>
      </c>
      <c r="BI30" s="41">
        <f>'P15'!$G40</f>
        <v>0</v>
      </c>
      <c r="BJ30" s="41">
        <f>'P16'!$G40</f>
        <v>0</v>
      </c>
      <c r="BK30" s="41">
        <f>'P17'!$G40</f>
        <v>0</v>
      </c>
      <c r="BL30" s="41">
        <f>'P18'!$G40</f>
        <v>0</v>
      </c>
      <c r="BM30" s="41">
        <f>'P19'!$G40</f>
        <v>0</v>
      </c>
      <c r="BN30" s="41">
        <f>'P20'!$G40</f>
        <v>0</v>
      </c>
      <c r="BO30" s="41"/>
      <c r="BP30" s="41">
        <f>'P22'!$G40</f>
        <v>0</v>
      </c>
      <c r="BQ30" s="41">
        <f>'P23'!$G40</f>
        <v>0</v>
      </c>
      <c r="BR30" s="41">
        <f>'P24'!$G40</f>
        <v>0</v>
      </c>
      <c r="BS30" s="41">
        <f>'P25'!$G40</f>
        <v>0</v>
      </c>
      <c r="BT30" s="267">
        <f>'P26'!$G40</f>
        <v>0</v>
      </c>
      <c r="BU30" s="41">
        <f t="shared" si="90"/>
        <v>0</v>
      </c>
      <c r="BV30" s="268" t="str">
        <f t="shared" si="91"/>
        <v>-</v>
      </c>
    </row>
    <row r="31" ht="15.75" customHeight="1">
      <c r="A31" s="269" t="s">
        <v>89</v>
      </c>
      <c r="B31" s="262" t="str">
        <f>Résultats!B42</f>
        <v>5.3</v>
      </c>
      <c r="C31" s="263" t="str">
        <f>Résultats!C42</f>
        <v>A</v>
      </c>
      <c r="D31" s="41" t="str">
        <f>Résultats!E42</f>
        <v>x</v>
      </c>
      <c r="E31" s="20"/>
      <c r="F31" s="159" t="str">
        <f>'P01'!F41</f>
        <v>na</v>
      </c>
      <c r="G31" s="162" t="str">
        <f>'P02'!F41</f>
        <v>c</v>
      </c>
      <c r="H31" s="162" t="str">
        <f>'P03'!F41</f>
        <v>na</v>
      </c>
      <c r="I31" s="162" t="str">
        <f>'P04'!F41</f>
        <v>na</v>
      </c>
      <c r="J31" s="162" t="str">
        <f>'P05'!F41</f>
        <v>nt</v>
      </c>
      <c r="K31" s="162" t="str">
        <f>'P06'!F41</f>
        <v>nt</v>
      </c>
      <c r="L31" s="162" t="str">
        <f>'P07'!F41</f>
        <v>nt</v>
      </c>
      <c r="M31" s="162" t="str">
        <f>'P08'!F41</f>
        <v>nt</v>
      </c>
      <c r="N31" s="162" t="str">
        <f>'P09'!F41</f>
        <v>nt</v>
      </c>
      <c r="O31" s="162" t="str">
        <f>'P10'!F41</f>
        <v>nt</v>
      </c>
      <c r="P31" s="162" t="str">
        <f>'P11'!F41</f>
        <v>nt</v>
      </c>
      <c r="Q31" s="162" t="str">
        <f>'P12'!F41</f>
        <v>nt</v>
      </c>
      <c r="R31" s="162" t="str">
        <f>'P13'!F41</f>
        <v>nt</v>
      </c>
      <c r="S31" s="162" t="str">
        <f>'P14'!F41</f>
        <v>nt</v>
      </c>
      <c r="T31" s="162" t="str">
        <f>'P15'!F41</f>
        <v>nt</v>
      </c>
      <c r="U31" s="162" t="str">
        <f>'P16'!F41</f>
        <v>nt</v>
      </c>
      <c r="V31" s="162" t="str">
        <f>'P17'!F41</f>
        <v>nt</v>
      </c>
      <c r="W31" s="162" t="str">
        <f>'P18'!F41</f>
        <v>nt</v>
      </c>
      <c r="X31" s="162" t="str">
        <f>'P19'!F41</f>
        <v>nt</v>
      </c>
      <c r="Y31" s="162" t="str">
        <f>'P20'!F41</f>
        <v>nt</v>
      </c>
      <c r="Z31" s="162" t="str">
        <f>'P21'!F41</f>
        <v>nt</v>
      </c>
      <c r="AA31" s="162" t="str">
        <f>'P22'!F41</f>
        <v>nt</v>
      </c>
      <c r="AB31" s="162" t="str">
        <f>'P23'!F41</f>
        <v>nt</v>
      </c>
      <c r="AC31" s="162" t="str">
        <f>'P24'!F41</f>
        <v>nt</v>
      </c>
      <c r="AD31" s="162" t="str">
        <f>'P25'!F41</f>
        <v>nt</v>
      </c>
      <c r="AE31" s="264" t="str">
        <f>'P26'!F41</f>
        <v>nt</v>
      </c>
      <c r="AF31" s="41">
        <f t="shared" si="85"/>
        <v>1</v>
      </c>
      <c r="AG31" s="41">
        <f t="shared" si="86"/>
        <v>0</v>
      </c>
      <c r="AH31" s="41">
        <f t="shared" si="87"/>
        <v>3</v>
      </c>
      <c r="AI31" s="41">
        <f t="shared" si="88"/>
        <v>22</v>
      </c>
      <c r="AJ31" s="25" t="str">
        <f t="shared" si="89"/>
        <v>C</v>
      </c>
      <c r="AK31" s="20"/>
      <c r="AL31" s="283" t="s">
        <v>88</v>
      </c>
      <c r="AM31" s="284"/>
      <c r="AN31" s="270">
        <f t="shared" si="97"/>
        <v>0</v>
      </c>
      <c r="AO31" s="270">
        <f t="shared" si="98"/>
        <v>0</v>
      </c>
      <c r="AP31" s="270">
        <f t="shared" si="99"/>
        <v>0</v>
      </c>
      <c r="AQ31" s="274"/>
      <c r="AR31" s="20"/>
      <c r="AS31" s="265" t="str">
        <f>Résultats!B42</f>
        <v>5.3</v>
      </c>
      <c r="AT31" s="266" t="str">
        <f>Résultats!C42</f>
        <v>A</v>
      </c>
      <c r="AU31" s="41">
        <f>'P01'!$G41</f>
        <v>0</v>
      </c>
      <c r="AV31" s="41">
        <f>'P02'!$G41</f>
        <v>0</v>
      </c>
      <c r="AW31" s="41">
        <f>'P03'!$G41</f>
        <v>0</v>
      </c>
      <c r="AX31" s="41">
        <f>'P04'!$G41</f>
        <v>0</v>
      </c>
      <c r="AY31" s="41">
        <f>'P05'!$G41</f>
        <v>0</v>
      </c>
      <c r="AZ31" s="41">
        <f>'P06'!$G41</f>
        <v>0</v>
      </c>
      <c r="BA31" s="41">
        <f>'P07'!$G41</f>
        <v>0</v>
      </c>
      <c r="BB31" s="41">
        <f>'P08'!$G41</f>
        <v>0</v>
      </c>
      <c r="BC31" s="41">
        <f>'P09'!$G41</f>
        <v>0</v>
      </c>
      <c r="BD31" s="41">
        <f>'P10'!$G41</f>
        <v>0</v>
      </c>
      <c r="BE31" s="41">
        <f>'P11'!$G41</f>
        <v>0</v>
      </c>
      <c r="BF31" s="41">
        <f>'P12'!$G41</f>
        <v>0</v>
      </c>
      <c r="BG31" s="41">
        <f>'P13'!$G41</f>
        <v>0</v>
      </c>
      <c r="BH31" s="41">
        <f>'P14'!$G41</f>
        <v>0</v>
      </c>
      <c r="BI31" s="41">
        <f>'P15'!$G41</f>
        <v>0</v>
      </c>
      <c r="BJ31" s="41">
        <f>'P16'!$G41</f>
        <v>0</v>
      </c>
      <c r="BK31" s="41">
        <f>'P17'!$G41</f>
        <v>0</v>
      </c>
      <c r="BL31" s="41">
        <f>'P18'!$G41</f>
        <v>0</v>
      </c>
      <c r="BM31" s="41">
        <f>'P19'!$G41</f>
        <v>0</v>
      </c>
      <c r="BN31" s="41">
        <f>'P20'!$G41</f>
        <v>0</v>
      </c>
      <c r="BO31" s="41"/>
      <c r="BP31" s="41">
        <f>'P22'!$G41</f>
        <v>0</v>
      </c>
      <c r="BQ31" s="41">
        <f>'P23'!$G41</f>
        <v>0</v>
      </c>
      <c r="BR31" s="41">
        <f>'P24'!$G41</f>
        <v>0</v>
      </c>
      <c r="BS31" s="41">
        <f>'P25'!$G41</f>
        <v>0</v>
      </c>
      <c r="BT31" s="267">
        <f>'P26'!$G41</f>
        <v>0</v>
      </c>
      <c r="BU31" s="41">
        <f t="shared" si="90"/>
        <v>0</v>
      </c>
      <c r="BV31" s="268" t="str">
        <f t="shared" si="91"/>
        <v>-</v>
      </c>
    </row>
    <row r="32" ht="15.75" customHeight="1">
      <c r="A32" s="269" t="s">
        <v>89</v>
      </c>
      <c r="B32" s="262" t="str">
        <f>Résultats!B43</f>
        <v>5.4</v>
      </c>
      <c r="C32" s="263" t="str">
        <f>Résultats!C43</f>
        <v>A</v>
      </c>
      <c r="D32" s="41">
        <f>Résultats!E43</f>
        <v>0</v>
      </c>
      <c r="E32" s="20"/>
      <c r="F32" s="159" t="str">
        <f>'P01'!F42</f>
        <v>na</v>
      </c>
      <c r="G32" s="162" t="str">
        <f>'P02'!F42</f>
        <v>c</v>
      </c>
      <c r="H32" s="162" t="str">
        <f>'P03'!F42</f>
        <v>na</v>
      </c>
      <c r="I32" s="162" t="str">
        <f>'P04'!F42</f>
        <v>na</v>
      </c>
      <c r="J32" s="162" t="str">
        <f>'P05'!F42</f>
        <v>nt</v>
      </c>
      <c r="K32" s="162" t="str">
        <f>'P06'!F42</f>
        <v>nt</v>
      </c>
      <c r="L32" s="162" t="str">
        <f>'P07'!F42</f>
        <v>nt</v>
      </c>
      <c r="M32" s="162" t="str">
        <f>'P08'!F42</f>
        <v>nt</v>
      </c>
      <c r="N32" s="162" t="str">
        <f>'P09'!F42</f>
        <v>nt</v>
      </c>
      <c r="O32" s="162" t="str">
        <f>'P10'!F42</f>
        <v>nt</v>
      </c>
      <c r="P32" s="162" t="str">
        <f>'P11'!F42</f>
        <v>nt</v>
      </c>
      <c r="Q32" s="162" t="str">
        <f>'P12'!F42</f>
        <v>nt</v>
      </c>
      <c r="R32" s="162" t="str">
        <f>'P13'!F42</f>
        <v>nt</v>
      </c>
      <c r="S32" s="162" t="str">
        <f>'P14'!F42</f>
        <v>nt</v>
      </c>
      <c r="T32" s="162" t="str">
        <f>'P15'!F42</f>
        <v>nt</v>
      </c>
      <c r="U32" s="162" t="str">
        <f>'P16'!F42</f>
        <v>nt</v>
      </c>
      <c r="V32" s="162" t="str">
        <f>'P17'!F42</f>
        <v>nt</v>
      </c>
      <c r="W32" s="162" t="str">
        <f>'P18'!F42</f>
        <v>nt</v>
      </c>
      <c r="X32" s="162" t="str">
        <f>'P19'!F42</f>
        <v>nt</v>
      </c>
      <c r="Y32" s="162" t="str">
        <f>'P20'!F42</f>
        <v>nt</v>
      </c>
      <c r="Z32" s="162" t="str">
        <f>'P21'!F42</f>
        <v>nt</v>
      </c>
      <c r="AA32" s="162" t="str">
        <f>'P22'!F42</f>
        <v>nt</v>
      </c>
      <c r="AB32" s="162" t="str">
        <f>'P23'!F42</f>
        <v>nt</v>
      </c>
      <c r="AC32" s="162" t="str">
        <f>'P24'!F42</f>
        <v>nt</v>
      </c>
      <c r="AD32" s="162" t="str">
        <f>'P25'!F42</f>
        <v>nt</v>
      </c>
      <c r="AE32" s="264" t="str">
        <f>'P26'!F42</f>
        <v>nt</v>
      </c>
      <c r="AF32" s="41">
        <f t="shared" si="85"/>
        <v>1</v>
      </c>
      <c r="AG32" s="41">
        <f t="shared" si="86"/>
        <v>0</v>
      </c>
      <c r="AH32" s="41">
        <f t="shared" si="87"/>
        <v>3</v>
      </c>
      <c r="AI32" s="41">
        <f t="shared" si="88"/>
        <v>22</v>
      </c>
      <c r="AJ32" s="25" t="str">
        <f t="shared" si="89"/>
        <v>C</v>
      </c>
      <c r="AK32" s="20"/>
      <c r="AL32" s="283" t="s">
        <v>89</v>
      </c>
      <c r="AM32" s="284"/>
      <c r="AN32" s="270">
        <f t="shared" si="97"/>
        <v>5</v>
      </c>
      <c r="AO32" s="270">
        <f t="shared" si="98"/>
        <v>0</v>
      </c>
      <c r="AP32" s="270">
        <f t="shared" si="99"/>
        <v>5</v>
      </c>
      <c r="AQ32" s="285"/>
      <c r="AR32" s="20"/>
      <c r="AS32" s="265" t="str">
        <f>Résultats!B43</f>
        <v>5.4</v>
      </c>
      <c r="AT32" s="266" t="str">
        <f>Résultats!C43</f>
        <v>A</v>
      </c>
      <c r="AU32" s="41">
        <f>'P01'!$G42</f>
        <v>0</v>
      </c>
      <c r="AV32" s="41">
        <f>'P02'!$G42</f>
        <v>0</v>
      </c>
      <c r="AW32" s="41">
        <f>'P03'!$G42</f>
        <v>0</v>
      </c>
      <c r="AX32" s="41">
        <f>'P04'!$G42</f>
        <v>0</v>
      </c>
      <c r="AY32" s="41">
        <f>'P05'!$G42</f>
        <v>0</v>
      </c>
      <c r="AZ32" s="41">
        <f>'P06'!$G42</f>
        <v>0</v>
      </c>
      <c r="BA32" s="41">
        <f>'P07'!$G42</f>
        <v>0</v>
      </c>
      <c r="BB32" s="41">
        <f>'P08'!$G42</f>
        <v>0</v>
      </c>
      <c r="BC32" s="41">
        <f>'P09'!$G42</f>
        <v>0</v>
      </c>
      <c r="BD32" s="41">
        <f>'P10'!$G42</f>
        <v>0</v>
      </c>
      <c r="BE32" s="41">
        <f>'P11'!$G42</f>
        <v>0</v>
      </c>
      <c r="BF32" s="41">
        <f>'P12'!$G42</f>
        <v>0</v>
      </c>
      <c r="BG32" s="41">
        <f>'P13'!$G42</f>
        <v>0</v>
      </c>
      <c r="BH32" s="41">
        <f>'P14'!$G42</f>
        <v>0</v>
      </c>
      <c r="BI32" s="41">
        <f>'P15'!$G42</f>
        <v>0</v>
      </c>
      <c r="BJ32" s="41">
        <f>'P16'!$G42</f>
        <v>0</v>
      </c>
      <c r="BK32" s="41">
        <f>'P17'!$G42</f>
        <v>0</v>
      </c>
      <c r="BL32" s="41">
        <f>'P18'!$G42</f>
        <v>0</v>
      </c>
      <c r="BM32" s="41">
        <f>'P19'!$G42</f>
        <v>0</v>
      </c>
      <c r="BN32" s="41">
        <f>'P20'!$G42</f>
        <v>0</v>
      </c>
      <c r="BO32" s="41"/>
      <c r="BP32" s="41">
        <f>'P22'!$G42</f>
        <v>0</v>
      </c>
      <c r="BQ32" s="41">
        <f>'P23'!$G42</f>
        <v>0</v>
      </c>
      <c r="BR32" s="41">
        <f>'P24'!$G42</f>
        <v>0</v>
      </c>
      <c r="BS32" s="41">
        <f>'P25'!$G42</f>
        <v>0</v>
      </c>
      <c r="BT32" s="267">
        <f>'P26'!$G42</f>
        <v>0</v>
      </c>
      <c r="BU32" s="41">
        <f t="shared" si="90"/>
        <v>0</v>
      </c>
      <c r="BV32" s="268" t="str">
        <f t="shared" si="91"/>
        <v>-</v>
      </c>
    </row>
    <row r="33" ht="15.75" customHeight="1">
      <c r="A33" s="269" t="s">
        <v>89</v>
      </c>
      <c r="B33" s="262" t="str">
        <f>Résultats!B44</f>
        <v>5.5</v>
      </c>
      <c r="C33" s="263" t="str">
        <f>Résultats!C44</f>
        <v>A</v>
      </c>
      <c r="D33" s="41">
        <f>Résultats!E44</f>
        <v>0</v>
      </c>
      <c r="E33" s="20"/>
      <c r="F33" s="159" t="str">
        <f>'P01'!F43</f>
        <v>na</v>
      </c>
      <c r="G33" s="162" t="str">
        <f>'P02'!F43</f>
        <v>c</v>
      </c>
      <c r="H33" s="162" t="str">
        <f>'P03'!F43</f>
        <v>na</v>
      </c>
      <c r="I33" s="162" t="str">
        <f>'P04'!F43</f>
        <v>na</v>
      </c>
      <c r="J33" s="162" t="str">
        <f>'P05'!F43</f>
        <v>nt</v>
      </c>
      <c r="K33" s="162" t="str">
        <f>'P06'!F43</f>
        <v>nt</v>
      </c>
      <c r="L33" s="162" t="str">
        <f>'P07'!F43</f>
        <v>nt</v>
      </c>
      <c r="M33" s="162" t="str">
        <f>'P08'!F43</f>
        <v>nt</v>
      </c>
      <c r="N33" s="162" t="str">
        <f>'P09'!F43</f>
        <v>nt</v>
      </c>
      <c r="O33" s="162" t="str">
        <f>'P10'!F43</f>
        <v>nt</v>
      </c>
      <c r="P33" s="162" t="str">
        <f>'P11'!F43</f>
        <v>nt</v>
      </c>
      <c r="Q33" s="162" t="str">
        <f>'P12'!F43</f>
        <v>nt</v>
      </c>
      <c r="R33" s="162" t="str">
        <f>'P13'!F43</f>
        <v>nt</v>
      </c>
      <c r="S33" s="162" t="str">
        <f>'P14'!F43</f>
        <v>nt</v>
      </c>
      <c r="T33" s="162" t="str">
        <f>'P15'!F43</f>
        <v>nt</v>
      </c>
      <c r="U33" s="162" t="str">
        <f>'P16'!F43</f>
        <v>nt</v>
      </c>
      <c r="V33" s="162" t="str">
        <f>'P17'!F43</f>
        <v>nt</v>
      </c>
      <c r="W33" s="162" t="str">
        <f>'P18'!F43</f>
        <v>nt</v>
      </c>
      <c r="X33" s="162" t="str">
        <f>'P19'!F43</f>
        <v>nt</v>
      </c>
      <c r="Y33" s="162" t="str">
        <f>'P20'!F43</f>
        <v>nt</v>
      </c>
      <c r="Z33" s="162" t="str">
        <f>'P21'!F43</f>
        <v>nt</v>
      </c>
      <c r="AA33" s="162" t="str">
        <f>'P22'!F43</f>
        <v>nt</v>
      </c>
      <c r="AB33" s="162" t="str">
        <f>'P23'!F43</f>
        <v>nt</v>
      </c>
      <c r="AC33" s="162" t="str">
        <f>'P24'!F43</f>
        <v>nt</v>
      </c>
      <c r="AD33" s="162" t="str">
        <f>'P25'!F43</f>
        <v>nt</v>
      </c>
      <c r="AE33" s="264" t="str">
        <f>'P26'!F43</f>
        <v>nt</v>
      </c>
      <c r="AF33" s="41">
        <f t="shared" si="85"/>
        <v>1</v>
      </c>
      <c r="AG33" s="41">
        <f t="shared" si="86"/>
        <v>0</v>
      </c>
      <c r="AH33" s="41">
        <f t="shared" si="87"/>
        <v>3</v>
      </c>
      <c r="AI33" s="41">
        <f t="shared" si="88"/>
        <v>22</v>
      </c>
      <c r="AJ33" s="25" t="str">
        <f t="shared" si="89"/>
        <v>C</v>
      </c>
      <c r="AK33" s="20"/>
      <c r="AL33" s="283" t="s">
        <v>90</v>
      </c>
      <c r="AM33" s="284"/>
      <c r="AN33" s="270">
        <f t="shared" si="97"/>
        <v>2</v>
      </c>
      <c r="AO33" s="270">
        <f t="shared" si="98"/>
        <v>0</v>
      </c>
      <c r="AP33" s="270">
        <f t="shared" si="99"/>
        <v>2</v>
      </c>
      <c r="AQ33" s="285"/>
      <c r="AR33" s="20"/>
      <c r="AS33" s="265" t="str">
        <f>Résultats!B44</f>
        <v>5.5</v>
      </c>
      <c r="AT33" s="266" t="str">
        <f>Résultats!C44</f>
        <v>A</v>
      </c>
      <c r="AU33" s="41">
        <f>'P01'!$G43</f>
        <v>0</v>
      </c>
      <c r="AV33" s="41">
        <f>'P02'!$G43</f>
        <v>0</v>
      </c>
      <c r="AW33" s="41">
        <f>'P03'!$G43</f>
        <v>0</v>
      </c>
      <c r="AX33" s="41">
        <f>'P04'!$G43</f>
        <v>0</v>
      </c>
      <c r="AY33" s="41">
        <f>'P05'!$G43</f>
        <v>0</v>
      </c>
      <c r="AZ33" s="41">
        <f>'P06'!$G43</f>
        <v>0</v>
      </c>
      <c r="BA33" s="41">
        <f>'P07'!$G43</f>
        <v>0</v>
      </c>
      <c r="BB33" s="41">
        <f>'P08'!$G43</f>
        <v>0</v>
      </c>
      <c r="BC33" s="41">
        <f>'P09'!$G43</f>
        <v>0</v>
      </c>
      <c r="BD33" s="41">
        <f>'P10'!$G43</f>
        <v>0</v>
      </c>
      <c r="BE33" s="41">
        <f>'P11'!$G43</f>
        <v>0</v>
      </c>
      <c r="BF33" s="41">
        <f>'P12'!$G43</f>
        <v>0</v>
      </c>
      <c r="BG33" s="41">
        <f>'P13'!$G43</f>
        <v>0</v>
      </c>
      <c r="BH33" s="41">
        <f>'P14'!$G43</f>
        <v>0</v>
      </c>
      <c r="BI33" s="41">
        <f>'P15'!$G43</f>
        <v>0</v>
      </c>
      <c r="BJ33" s="41">
        <f>'P16'!$G43</f>
        <v>0</v>
      </c>
      <c r="BK33" s="41">
        <f>'P17'!$G43</f>
        <v>0</v>
      </c>
      <c r="BL33" s="41">
        <f>'P18'!$G43</f>
        <v>0</v>
      </c>
      <c r="BM33" s="41">
        <f>'P19'!$G43</f>
        <v>0</v>
      </c>
      <c r="BN33" s="41">
        <f>'P20'!$G43</f>
        <v>0</v>
      </c>
      <c r="BO33" s="41"/>
      <c r="BP33" s="41">
        <f>'P22'!$G43</f>
        <v>0</v>
      </c>
      <c r="BQ33" s="41">
        <f>'P23'!$G43</f>
        <v>0</v>
      </c>
      <c r="BR33" s="41">
        <f>'P24'!$G43</f>
        <v>0</v>
      </c>
      <c r="BS33" s="41">
        <f>'P25'!$G43</f>
        <v>0</v>
      </c>
      <c r="BT33" s="267">
        <f>'P26'!$G43</f>
        <v>0</v>
      </c>
      <c r="BU33" s="41">
        <f t="shared" si="90"/>
        <v>0</v>
      </c>
      <c r="BV33" s="268" t="str">
        <f t="shared" si="91"/>
        <v>-</v>
      </c>
    </row>
    <row r="34" ht="15.75" customHeight="1">
      <c r="A34" s="269" t="s">
        <v>89</v>
      </c>
      <c r="B34" s="262" t="str">
        <f>Résultats!B45</f>
        <v>5.6</v>
      </c>
      <c r="C34" s="263" t="str">
        <f>Résultats!C45</f>
        <v>A</v>
      </c>
      <c r="D34" s="41">
        <f>Résultats!E45</f>
        <v>0</v>
      </c>
      <c r="E34" s="20"/>
      <c r="F34" s="159" t="str">
        <f>'P01'!F44</f>
        <v>na</v>
      </c>
      <c r="G34" s="162" t="str">
        <f>'P02'!F44</f>
        <v>c</v>
      </c>
      <c r="H34" s="162" t="str">
        <f>'P03'!F44</f>
        <v>na</v>
      </c>
      <c r="I34" s="162" t="str">
        <f>'P04'!F44</f>
        <v>na</v>
      </c>
      <c r="J34" s="162" t="str">
        <f>'P05'!F44</f>
        <v>nt</v>
      </c>
      <c r="K34" s="162" t="str">
        <f>'P06'!F44</f>
        <v>nt</v>
      </c>
      <c r="L34" s="162" t="str">
        <f>'P07'!F44</f>
        <v>nt</v>
      </c>
      <c r="M34" s="162" t="str">
        <f>'P08'!F44</f>
        <v>nt</v>
      </c>
      <c r="N34" s="162" t="str">
        <f>'P09'!F44</f>
        <v>nt</v>
      </c>
      <c r="O34" s="162" t="str">
        <f>'P10'!F44</f>
        <v>nt</v>
      </c>
      <c r="P34" s="162" t="str">
        <f>'P11'!F44</f>
        <v>nt</v>
      </c>
      <c r="Q34" s="162" t="str">
        <f>'P12'!F44</f>
        <v>nt</v>
      </c>
      <c r="R34" s="162" t="str">
        <f>'P13'!F44</f>
        <v>nt</v>
      </c>
      <c r="S34" s="162" t="str">
        <f>'P14'!F44</f>
        <v>nt</v>
      </c>
      <c r="T34" s="162" t="str">
        <f>'P15'!F44</f>
        <v>nt</v>
      </c>
      <c r="U34" s="162" t="str">
        <f>'P16'!F44</f>
        <v>nt</v>
      </c>
      <c r="V34" s="162" t="str">
        <f>'P17'!F44</f>
        <v>nt</v>
      </c>
      <c r="W34" s="162" t="str">
        <f>'P18'!F44</f>
        <v>nt</v>
      </c>
      <c r="X34" s="162" t="str">
        <f>'P19'!F44</f>
        <v>nt</v>
      </c>
      <c r="Y34" s="162" t="str">
        <f>'P20'!F44</f>
        <v>nt</v>
      </c>
      <c r="Z34" s="162" t="str">
        <f>'P21'!F44</f>
        <v>nt</v>
      </c>
      <c r="AA34" s="162" t="str">
        <f>'P22'!F44</f>
        <v>nt</v>
      </c>
      <c r="AB34" s="162" t="str">
        <f>'P23'!F44</f>
        <v>nt</v>
      </c>
      <c r="AC34" s="162" t="str">
        <f>'P24'!F44</f>
        <v>nt</v>
      </c>
      <c r="AD34" s="162" t="str">
        <f>'P25'!F44</f>
        <v>nt</v>
      </c>
      <c r="AE34" s="264" t="str">
        <f>'P26'!F44</f>
        <v>nt</v>
      </c>
      <c r="AF34" s="41">
        <f t="shared" si="85"/>
        <v>1</v>
      </c>
      <c r="AG34" s="41">
        <f t="shared" si="86"/>
        <v>0</v>
      </c>
      <c r="AH34" s="41">
        <f t="shared" si="87"/>
        <v>3</v>
      </c>
      <c r="AI34" s="41">
        <f t="shared" si="88"/>
        <v>22</v>
      </c>
      <c r="AJ34" s="25" t="str">
        <f t="shared" si="89"/>
        <v>C</v>
      </c>
      <c r="AK34" s="20"/>
      <c r="AL34" s="283" t="s">
        <v>442</v>
      </c>
      <c r="AM34" s="284"/>
      <c r="AN34" s="270">
        <f t="shared" si="97"/>
        <v>4</v>
      </c>
      <c r="AO34" s="270">
        <f t="shared" si="98"/>
        <v>0</v>
      </c>
      <c r="AP34" s="270">
        <f t="shared" si="99"/>
        <v>4</v>
      </c>
      <c r="AQ34" s="285"/>
      <c r="AR34" s="20"/>
      <c r="AS34" s="265" t="str">
        <f>Résultats!B45</f>
        <v>5.6</v>
      </c>
      <c r="AT34" s="266" t="str">
        <f>Résultats!C45</f>
        <v>A</v>
      </c>
      <c r="AU34" s="41">
        <f>'P01'!$G44</f>
        <v>0</v>
      </c>
      <c r="AV34" s="41">
        <f>'P02'!$G44</f>
        <v>0</v>
      </c>
      <c r="AW34" s="41">
        <f>'P03'!$G44</f>
        <v>0</v>
      </c>
      <c r="AX34" s="41">
        <f>'P04'!$G44</f>
        <v>0</v>
      </c>
      <c r="AY34" s="41">
        <f>'P05'!$G44</f>
        <v>0</v>
      </c>
      <c r="AZ34" s="41">
        <f>'P06'!$G44</f>
        <v>0</v>
      </c>
      <c r="BA34" s="41">
        <f>'P07'!$G44</f>
        <v>0</v>
      </c>
      <c r="BB34" s="41">
        <f>'P08'!$G44</f>
        <v>0</v>
      </c>
      <c r="BC34" s="41">
        <f>'P09'!$G44</f>
        <v>0</v>
      </c>
      <c r="BD34" s="41">
        <f>'P10'!$G44</f>
        <v>0</v>
      </c>
      <c r="BE34" s="41">
        <f>'P11'!$G44</f>
        <v>0</v>
      </c>
      <c r="BF34" s="41">
        <f>'P12'!$G44</f>
        <v>0</v>
      </c>
      <c r="BG34" s="41">
        <f>'P13'!$G44</f>
        <v>0</v>
      </c>
      <c r="BH34" s="41">
        <f>'P14'!$G44</f>
        <v>0</v>
      </c>
      <c r="BI34" s="41">
        <f>'P15'!$G44</f>
        <v>0</v>
      </c>
      <c r="BJ34" s="41">
        <f>'P16'!$G44</f>
        <v>0</v>
      </c>
      <c r="BK34" s="41">
        <f>'P17'!$G44</f>
        <v>0</v>
      </c>
      <c r="BL34" s="41">
        <f>'P18'!$G44</f>
        <v>0</v>
      </c>
      <c r="BM34" s="41">
        <f>'P19'!$G44</f>
        <v>0</v>
      </c>
      <c r="BN34" s="41">
        <f>'P20'!$G44</f>
        <v>0</v>
      </c>
      <c r="BO34" s="41"/>
      <c r="BP34" s="41">
        <f>'P22'!$G44</f>
        <v>0</v>
      </c>
      <c r="BQ34" s="41">
        <f>'P23'!$G44</f>
        <v>0</v>
      </c>
      <c r="BR34" s="41">
        <f>'P24'!$G44</f>
        <v>0</v>
      </c>
      <c r="BS34" s="41">
        <f>'P25'!$G44</f>
        <v>0</v>
      </c>
      <c r="BT34" s="267">
        <f>'P26'!$G44</f>
        <v>0</v>
      </c>
      <c r="BU34" s="41">
        <f t="shared" si="90"/>
        <v>0</v>
      </c>
      <c r="BV34" s="268" t="str">
        <f t="shared" si="91"/>
        <v>-</v>
      </c>
    </row>
    <row r="35" ht="15.75" customHeight="1">
      <c r="A35" s="269" t="s">
        <v>89</v>
      </c>
      <c r="B35" s="262" t="str">
        <f>Résultats!B46</f>
        <v>5.7</v>
      </c>
      <c r="C35" s="263" t="str">
        <f>Résultats!C46</f>
        <v>A</v>
      </c>
      <c r="D35" s="41" t="str">
        <f>Résultats!E46</f>
        <v>x</v>
      </c>
      <c r="E35" s="20"/>
      <c r="F35" s="159" t="str">
        <f>'P01'!F45</f>
        <v>na</v>
      </c>
      <c r="G35" s="162" t="str">
        <f>'P02'!F45</f>
        <v>na</v>
      </c>
      <c r="H35" s="162" t="str">
        <f>'P03'!F45</f>
        <v>na</v>
      </c>
      <c r="I35" s="162" t="str">
        <f>'P04'!F45</f>
        <v>na</v>
      </c>
      <c r="J35" s="162" t="str">
        <f>'P05'!F45</f>
        <v>nt</v>
      </c>
      <c r="K35" s="162" t="str">
        <f>'P06'!F45</f>
        <v>nt</v>
      </c>
      <c r="L35" s="162" t="str">
        <f>'P07'!F45</f>
        <v>nt</v>
      </c>
      <c r="M35" s="162" t="str">
        <f>'P08'!F45</f>
        <v>nt</v>
      </c>
      <c r="N35" s="162" t="str">
        <f>'P09'!F45</f>
        <v>nt</v>
      </c>
      <c r="O35" s="162" t="str">
        <f>'P10'!F45</f>
        <v>nt</v>
      </c>
      <c r="P35" s="162" t="str">
        <f>'P11'!F45</f>
        <v>nt</v>
      </c>
      <c r="Q35" s="162" t="str">
        <f>'P12'!F45</f>
        <v>nt</v>
      </c>
      <c r="R35" s="162" t="str">
        <f>'P13'!F45</f>
        <v>nt</v>
      </c>
      <c r="S35" s="162" t="str">
        <f>'P14'!F45</f>
        <v>nt</v>
      </c>
      <c r="T35" s="162" t="str">
        <f>'P15'!F45</f>
        <v>nt</v>
      </c>
      <c r="U35" s="162" t="str">
        <f>'P16'!F45</f>
        <v>nt</v>
      </c>
      <c r="V35" s="162" t="str">
        <f>'P17'!F45</f>
        <v>nt</v>
      </c>
      <c r="W35" s="162" t="str">
        <f>'P18'!F45</f>
        <v>nt</v>
      </c>
      <c r="X35" s="162" t="str">
        <f>'P19'!F45</f>
        <v>nt</v>
      </c>
      <c r="Y35" s="162" t="str">
        <f>'P20'!F45</f>
        <v>nt</v>
      </c>
      <c r="Z35" s="162" t="str">
        <f>'P21'!F45</f>
        <v>nt</v>
      </c>
      <c r="AA35" s="162" t="str">
        <f>'P22'!F45</f>
        <v>nt</v>
      </c>
      <c r="AB35" s="162" t="str">
        <f>'P23'!F45</f>
        <v>nt</v>
      </c>
      <c r="AC35" s="162" t="str">
        <f>'P24'!F45</f>
        <v>nt</v>
      </c>
      <c r="AD35" s="162" t="str">
        <f>'P25'!F45</f>
        <v>nt</v>
      </c>
      <c r="AE35" s="264" t="str">
        <f>'P26'!F45</f>
        <v>nt</v>
      </c>
      <c r="AF35" s="41">
        <f t="shared" si="85"/>
        <v>0</v>
      </c>
      <c r="AG35" s="41">
        <f t="shared" si="86"/>
        <v>0</v>
      </c>
      <c r="AH35" s="41">
        <f t="shared" si="87"/>
        <v>4</v>
      </c>
      <c r="AI35" s="41">
        <f t="shared" si="88"/>
        <v>22</v>
      </c>
      <c r="AJ35" s="25" t="str">
        <f t="shared" si="89"/>
        <v>NA</v>
      </c>
      <c r="AK35" s="20"/>
      <c r="AL35" s="283" t="s">
        <v>443</v>
      </c>
      <c r="AM35" s="284"/>
      <c r="AN35" s="270">
        <f t="shared" si="97"/>
        <v>7</v>
      </c>
      <c r="AO35" s="270">
        <f t="shared" si="98"/>
        <v>0</v>
      </c>
      <c r="AP35" s="270">
        <f t="shared" si="99"/>
        <v>7</v>
      </c>
      <c r="AQ35" s="285"/>
      <c r="AR35" s="20"/>
      <c r="AS35" s="265" t="str">
        <f>Résultats!B46</f>
        <v>5.7</v>
      </c>
      <c r="AT35" s="266" t="str">
        <f>Résultats!C46</f>
        <v>A</v>
      </c>
      <c r="AU35" s="41">
        <f>'P01'!$G45</f>
        <v>0</v>
      </c>
      <c r="AV35" s="41">
        <f>'P02'!$G45</f>
        <v>0</v>
      </c>
      <c r="AW35" s="41">
        <f>'P03'!$G45</f>
        <v>0</v>
      </c>
      <c r="AX35" s="41">
        <f>'P04'!$G45</f>
        <v>0</v>
      </c>
      <c r="AY35" s="41">
        <f>'P05'!$G45</f>
        <v>0</v>
      </c>
      <c r="AZ35" s="41">
        <f>'P06'!$G45</f>
        <v>0</v>
      </c>
      <c r="BA35" s="41">
        <f>'P07'!$G45</f>
        <v>0</v>
      </c>
      <c r="BB35" s="41">
        <f>'P08'!$G45</f>
        <v>0</v>
      </c>
      <c r="BC35" s="41">
        <f>'P09'!$G45</f>
        <v>0</v>
      </c>
      <c r="BD35" s="41">
        <f>'P10'!$G45</f>
        <v>0</v>
      </c>
      <c r="BE35" s="41">
        <f>'P11'!$G45</f>
        <v>0</v>
      </c>
      <c r="BF35" s="41">
        <f>'P12'!$G45</f>
        <v>0</v>
      </c>
      <c r="BG35" s="41">
        <f>'P13'!$G45</f>
        <v>0</v>
      </c>
      <c r="BH35" s="41">
        <f>'P14'!$G45</f>
        <v>0</v>
      </c>
      <c r="BI35" s="41">
        <f>'P15'!$G45</f>
        <v>0</v>
      </c>
      <c r="BJ35" s="41">
        <f>'P16'!$G45</f>
        <v>0</v>
      </c>
      <c r="BK35" s="41">
        <f>'P17'!$G45</f>
        <v>0</v>
      </c>
      <c r="BL35" s="41">
        <f>'P18'!$G45</f>
        <v>0</v>
      </c>
      <c r="BM35" s="41">
        <f>'P19'!$G45</f>
        <v>0</v>
      </c>
      <c r="BN35" s="41">
        <f>'P20'!$G45</f>
        <v>0</v>
      </c>
      <c r="BO35" s="41"/>
      <c r="BP35" s="41">
        <f>'P22'!$G45</f>
        <v>0</v>
      </c>
      <c r="BQ35" s="41">
        <f>'P23'!$G45</f>
        <v>0</v>
      </c>
      <c r="BR35" s="41">
        <f>'P24'!$G45</f>
        <v>0</v>
      </c>
      <c r="BS35" s="41">
        <f>'P25'!$G45</f>
        <v>0</v>
      </c>
      <c r="BT35" s="267">
        <f>'P26'!$G45</f>
        <v>0</v>
      </c>
      <c r="BU35" s="41">
        <f t="shared" si="90"/>
        <v>0</v>
      </c>
      <c r="BV35" s="268" t="str">
        <f t="shared" si="91"/>
        <v>-</v>
      </c>
    </row>
    <row r="36" ht="15.75" customHeight="1">
      <c r="A36" s="269" t="s">
        <v>89</v>
      </c>
      <c r="B36" s="262" t="str">
        <f>Résultats!B47</f>
        <v>5.8</v>
      </c>
      <c r="C36" s="263" t="str">
        <f>Résultats!C47</f>
        <v>A</v>
      </c>
      <c r="D36" s="41">
        <f>Résultats!E47</f>
        <v>0</v>
      </c>
      <c r="E36" s="20"/>
      <c r="F36" s="159" t="str">
        <f>'P01'!F46</f>
        <v>na</v>
      </c>
      <c r="G36" s="162" t="str">
        <f>'P02'!F46</f>
        <v>c</v>
      </c>
      <c r="H36" s="162" t="str">
        <f>'P03'!F46</f>
        <v>na</v>
      </c>
      <c r="I36" s="162" t="str">
        <f>'P04'!F46</f>
        <v>na</v>
      </c>
      <c r="J36" s="162" t="str">
        <f>'P05'!F46</f>
        <v>nt</v>
      </c>
      <c r="K36" s="162" t="str">
        <f>'P06'!F46</f>
        <v>nt</v>
      </c>
      <c r="L36" s="162" t="str">
        <f>'P07'!F46</f>
        <v>nt</v>
      </c>
      <c r="M36" s="162" t="str">
        <f>'P08'!F46</f>
        <v>nt</v>
      </c>
      <c r="N36" s="162" t="str">
        <f>'P09'!F46</f>
        <v>nt</v>
      </c>
      <c r="O36" s="162" t="str">
        <f>'P10'!F46</f>
        <v>nt</v>
      </c>
      <c r="P36" s="162" t="str">
        <f>'P11'!F46</f>
        <v>nt</v>
      </c>
      <c r="Q36" s="162" t="str">
        <f>'P12'!F46</f>
        <v>nt</v>
      </c>
      <c r="R36" s="162" t="str">
        <f>'P13'!F46</f>
        <v>nt</v>
      </c>
      <c r="S36" s="162" t="str">
        <f>'P14'!F46</f>
        <v>nt</v>
      </c>
      <c r="T36" s="162" t="str">
        <f>'P15'!F46</f>
        <v>nt</v>
      </c>
      <c r="U36" s="162" t="str">
        <f>'P16'!F46</f>
        <v>nt</v>
      </c>
      <c r="V36" s="162" t="str">
        <f>'P17'!F46</f>
        <v>nt</v>
      </c>
      <c r="W36" s="162" t="str">
        <f>'P18'!F46</f>
        <v>nt</v>
      </c>
      <c r="X36" s="162" t="str">
        <f>'P19'!F46</f>
        <v>nt</v>
      </c>
      <c r="Y36" s="162" t="str">
        <f>'P20'!F46</f>
        <v>nt</v>
      </c>
      <c r="Z36" s="162" t="str">
        <f>'P21'!F46</f>
        <v>nt</v>
      </c>
      <c r="AA36" s="162" t="str">
        <f>'P22'!F46</f>
        <v>nt</v>
      </c>
      <c r="AB36" s="162" t="str">
        <f>'P23'!F46</f>
        <v>nt</v>
      </c>
      <c r="AC36" s="162" t="str">
        <f>'P24'!F46</f>
        <v>nt</v>
      </c>
      <c r="AD36" s="162" t="str">
        <f>'P25'!F46</f>
        <v>nt</v>
      </c>
      <c r="AE36" s="264" t="str">
        <f>'P26'!F46</f>
        <v>nt</v>
      </c>
      <c r="AF36" s="41">
        <f t="shared" si="85"/>
        <v>1</v>
      </c>
      <c r="AG36" s="41">
        <f t="shared" si="86"/>
        <v>0</v>
      </c>
      <c r="AH36" s="41">
        <f t="shared" si="87"/>
        <v>3</v>
      </c>
      <c r="AI36" s="41">
        <f t="shared" si="88"/>
        <v>22</v>
      </c>
      <c r="AJ36" s="25" t="str">
        <f t="shared" si="89"/>
        <v>C</v>
      </c>
      <c r="AK36" s="20"/>
      <c r="AL36" s="283" t="s">
        <v>444</v>
      </c>
      <c r="AM36" s="284"/>
      <c r="AN36" s="270">
        <f t="shared" si="97"/>
        <v>3</v>
      </c>
      <c r="AO36" s="270">
        <f t="shared" si="98"/>
        <v>0</v>
      </c>
      <c r="AP36" s="270">
        <f t="shared" si="99"/>
        <v>3</v>
      </c>
      <c r="AQ36" s="285"/>
      <c r="AR36" s="20"/>
      <c r="AS36" s="265" t="str">
        <f>Résultats!B47</f>
        <v>5.8</v>
      </c>
      <c r="AT36" s="266" t="str">
        <f>Résultats!C47</f>
        <v>A</v>
      </c>
      <c r="AU36" s="41">
        <f>'P01'!$G46</f>
        <v>0</v>
      </c>
      <c r="AV36" s="41">
        <f>'P02'!$G46</f>
        <v>0</v>
      </c>
      <c r="AW36" s="41">
        <f>'P03'!$G46</f>
        <v>0</v>
      </c>
      <c r="AX36" s="41">
        <f>'P04'!$G46</f>
        <v>0</v>
      </c>
      <c r="AY36" s="41">
        <f>'P05'!$G46</f>
        <v>0</v>
      </c>
      <c r="AZ36" s="41">
        <f>'P06'!$G46</f>
        <v>0</v>
      </c>
      <c r="BA36" s="41">
        <f>'P07'!$G46</f>
        <v>0</v>
      </c>
      <c r="BB36" s="41">
        <f>'P08'!$G46</f>
        <v>0</v>
      </c>
      <c r="BC36" s="41">
        <f>'P09'!$G46</f>
        <v>0</v>
      </c>
      <c r="BD36" s="41">
        <f>'P10'!$G46</f>
        <v>0</v>
      </c>
      <c r="BE36" s="41">
        <f>'P11'!$G46</f>
        <v>0</v>
      </c>
      <c r="BF36" s="41">
        <f>'P12'!$G46</f>
        <v>0</v>
      </c>
      <c r="BG36" s="41">
        <f>'P13'!$G46</f>
        <v>0</v>
      </c>
      <c r="BH36" s="41">
        <f>'P14'!$G46</f>
        <v>0</v>
      </c>
      <c r="BI36" s="41">
        <f>'P15'!$G46</f>
        <v>0</v>
      </c>
      <c r="BJ36" s="41">
        <f>'P16'!$G46</f>
        <v>0</v>
      </c>
      <c r="BK36" s="41">
        <f>'P17'!$G46</f>
        <v>0</v>
      </c>
      <c r="BL36" s="41">
        <f>'P18'!$G46</f>
        <v>0</v>
      </c>
      <c r="BM36" s="41">
        <f>'P19'!$G46</f>
        <v>0</v>
      </c>
      <c r="BN36" s="41">
        <f>'P20'!$G46</f>
        <v>0</v>
      </c>
      <c r="BO36" s="41"/>
      <c r="BP36" s="41">
        <f>'P22'!$G46</f>
        <v>0</v>
      </c>
      <c r="BQ36" s="41">
        <f>'P23'!$G46</f>
        <v>0</v>
      </c>
      <c r="BR36" s="41">
        <f>'P24'!$G46</f>
        <v>0</v>
      </c>
      <c r="BS36" s="41">
        <f>'P25'!$G46</f>
        <v>0</v>
      </c>
      <c r="BT36" s="267">
        <f>'P26'!$G46</f>
        <v>0</v>
      </c>
      <c r="BU36" s="41">
        <f t="shared" si="90"/>
        <v>0</v>
      </c>
      <c r="BV36" s="268" t="str">
        <f t="shared" si="91"/>
        <v>-</v>
      </c>
    </row>
    <row r="37" ht="15.75" customHeight="1">
      <c r="A37" s="261" t="s">
        <v>90</v>
      </c>
      <c r="B37" s="262" t="str">
        <f>Résultats!B48</f>
        <v>6.1</v>
      </c>
      <c r="C37" s="263" t="str">
        <f>Résultats!C48</f>
        <v>A</v>
      </c>
      <c r="D37" s="41" t="str">
        <f>Résultats!E48</f>
        <v>x</v>
      </c>
      <c r="E37" s="20"/>
      <c r="F37" s="159" t="str">
        <f>'P01'!F47</f>
        <v>c</v>
      </c>
      <c r="G37" s="162" t="str">
        <f>'P02'!F47</f>
        <v>c</v>
      </c>
      <c r="H37" s="162" t="str">
        <f>'P03'!F47</f>
        <v>c</v>
      </c>
      <c r="I37" s="162" t="str">
        <f>'P04'!F47</f>
        <v>c</v>
      </c>
      <c r="J37" s="162" t="str">
        <f>'P05'!F47</f>
        <v>nt</v>
      </c>
      <c r="K37" s="162" t="str">
        <f>'P06'!F47</f>
        <v>nt</v>
      </c>
      <c r="L37" s="162" t="str">
        <f>'P07'!F47</f>
        <v>nt</v>
      </c>
      <c r="M37" s="162" t="str">
        <f>'P08'!F47</f>
        <v>nt</v>
      </c>
      <c r="N37" s="162" t="str">
        <f>'P09'!F47</f>
        <v>nt</v>
      </c>
      <c r="O37" s="162" t="str">
        <f>'P10'!F47</f>
        <v>nt</v>
      </c>
      <c r="P37" s="162" t="str">
        <f>'P11'!F47</f>
        <v>nt</v>
      </c>
      <c r="Q37" s="162" t="str">
        <f>'P12'!F47</f>
        <v>nt</v>
      </c>
      <c r="R37" s="162" t="str">
        <f>'P13'!F47</f>
        <v>nt</v>
      </c>
      <c r="S37" s="162" t="str">
        <f>'P14'!F47</f>
        <v>nt</v>
      </c>
      <c r="T37" s="162" t="str">
        <f>'P15'!F47</f>
        <v>nt</v>
      </c>
      <c r="U37" s="162" t="str">
        <f>'P16'!F47</f>
        <v>nt</v>
      </c>
      <c r="V37" s="162" t="str">
        <f>'P17'!F47</f>
        <v>nt</v>
      </c>
      <c r="W37" s="162" t="str">
        <f>'P18'!F47</f>
        <v>nt</v>
      </c>
      <c r="X37" s="162" t="str">
        <f>'P19'!F47</f>
        <v>nt</v>
      </c>
      <c r="Y37" s="162" t="str">
        <f>'P20'!F47</f>
        <v>nt</v>
      </c>
      <c r="Z37" s="162" t="str">
        <f>'P21'!F47</f>
        <v>nt</v>
      </c>
      <c r="AA37" s="162" t="str">
        <f>'P22'!F47</f>
        <v>nt</v>
      </c>
      <c r="AB37" s="162" t="str">
        <f>'P23'!F47</f>
        <v>nt</v>
      </c>
      <c r="AC37" s="162" t="str">
        <f>'P24'!F47</f>
        <v>nt</v>
      </c>
      <c r="AD37" s="162" t="str">
        <f>'P25'!F47</f>
        <v>nt</v>
      </c>
      <c r="AE37" s="264" t="str">
        <f>'P26'!F47</f>
        <v>nt</v>
      </c>
      <c r="AF37" s="41">
        <f t="shared" si="85"/>
        <v>4</v>
      </c>
      <c r="AG37" s="41">
        <f t="shared" si="86"/>
        <v>0</v>
      </c>
      <c r="AH37" s="41">
        <f t="shared" si="87"/>
        <v>0</v>
      </c>
      <c r="AI37" s="41">
        <f t="shared" si="88"/>
        <v>22</v>
      </c>
      <c r="AJ37" s="25" t="str">
        <f t="shared" si="89"/>
        <v>C</v>
      </c>
      <c r="AK37" s="20"/>
      <c r="AL37" s="283" t="s">
        <v>445</v>
      </c>
      <c r="AM37" s="284"/>
      <c r="AN37" s="270">
        <f t="shared" si="97"/>
        <v>11</v>
      </c>
      <c r="AO37" s="270">
        <f t="shared" si="98"/>
        <v>0</v>
      </c>
      <c r="AP37" s="270">
        <f t="shared" si="99"/>
        <v>11</v>
      </c>
      <c r="AQ37" s="285"/>
      <c r="AR37" s="20"/>
      <c r="AS37" s="265" t="str">
        <f>Résultats!B48</f>
        <v>6.1</v>
      </c>
      <c r="AT37" s="266" t="str">
        <f>Résultats!C48</f>
        <v>A</v>
      </c>
      <c r="AU37" s="41">
        <f>'P01'!$G47</f>
        <v>0</v>
      </c>
      <c r="AV37" s="41">
        <f>'P02'!$G47</f>
        <v>0</v>
      </c>
      <c r="AW37" s="41">
        <f>'P03'!$G47</f>
        <v>0</v>
      </c>
      <c r="AX37" s="41">
        <f>'P04'!$G47</f>
        <v>0</v>
      </c>
      <c r="AY37" s="41">
        <f>'P05'!$G47</f>
        <v>0</v>
      </c>
      <c r="AZ37" s="41">
        <f>'P06'!$G47</f>
        <v>0</v>
      </c>
      <c r="BA37" s="41">
        <f>'P07'!$G47</f>
        <v>0</v>
      </c>
      <c r="BB37" s="41">
        <f>'P08'!$G47</f>
        <v>0</v>
      </c>
      <c r="BC37" s="41">
        <f>'P09'!$G47</f>
        <v>0</v>
      </c>
      <c r="BD37" s="41">
        <f>'P10'!$G47</f>
        <v>0</v>
      </c>
      <c r="BE37" s="41">
        <f>'P11'!$G47</f>
        <v>0</v>
      </c>
      <c r="BF37" s="41">
        <f>'P12'!$G47</f>
        <v>0</v>
      </c>
      <c r="BG37" s="41">
        <f>'P13'!$G47</f>
        <v>0</v>
      </c>
      <c r="BH37" s="41">
        <f>'P14'!$G47</f>
        <v>0</v>
      </c>
      <c r="BI37" s="41">
        <f>'P15'!$G47</f>
        <v>0</v>
      </c>
      <c r="BJ37" s="41">
        <f>'P16'!$G47</f>
        <v>0</v>
      </c>
      <c r="BK37" s="41">
        <f>'P17'!$G47</f>
        <v>0</v>
      </c>
      <c r="BL37" s="41">
        <f>'P18'!$G47</f>
        <v>0</v>
      </c>
      <c r="BM37" s="41">
        <f>'P19'!$G47</f>
        <v>0</v>
      </c>
      <c r="BN37" s="41">
        <f>'P20'!$G47</f>
        <v>0</v>
      </c>
      <c r="BO37" s="41"/>
      <c r="BP37" s="41">
        <f>'P22'!$G47</f>
        <v>0</v>
      </c>
      <c r="BQ37" s="41">
        <f>'P23'!$G47</f>
        <v>0</v>
      </c>
      <c r="BR37" s="41">
        <f>'P24'!$G47</f>
        <v>0</v>
      </c>
      <c r="BS37" s="41">
        <f>'P25'!$G47</f>
        <v>0</v>
      </c>
      <c r="BT37" s="267">
        <f>'P26'!$G47</f>
        <v>0</v>
      </c>
      <c r="BU37" s="41">
        <f t="shared" si="90"/>
        <v>0</v>
      </c>
      <c r="BV37" s="268" t="str">
        <f t="shared" si="91"/>
        <v>-</v>
      </c>
    </row>
    <row r="38" ht="15.75" customHeight="1">
      <c r="A38" s="286" t="s">
        <v>90</v>
      </c>
      <c r="B38" s="262" t="str">
        <f>Résultats!B49</f>
        <v>6.2</v>
      </c>
      <c r="C38" s="263" t="str">
        <f>Résultats!C49</f>
        <v>A</v>
      </c>
      <c r="D38" s="41" t="str">
        <f>Résultats!E49</f>
        <v>x</v>
      </c>
      <c r="E38" s="20"/>
      <c r="F38" s="159" t="str">
        <f>'P01'!F48</f>
        <v>c</v>
      </c>
      <c r="G38" s="162" t="str">
        <f>'P02'!F48</f>
        <v>c</v>
      </c>
      <c r="H38" s="162" t="str">
        <f>'P03'!F48</f>
        <v>c</v>
      </c>
      <c r="I38" s="162" t="str">
        <f>'P04'!F48</f>
        <v>c</v>
      </c>
      <c r="J38" s="162" t="str">
        <f>'P05'!F48</f>
        <v>nt</v>
      </c>
      <c r="K38" s="162" t="str">
        <f>'P06'!F48</f>
        <v>nt</v>
      </c>
      <c r="L38" s="162" t="str">
        <f>'P07'!F48</f>
        <v>nt</v>
      </c>
      <c r="M38" s="162" t="str">
        <f>'P08'!F48</f>
        <v>nt</v>
      </c>
      <c r="N38" s="162" t="str">
        <f>'P09'!F48</f>
        <v>nt</v>
      </c>
      <c r="O38" s="162" t="str">
        <f>'P10'!F48</f>
        <v>nt</v>
      </c>
      <c r="P38" s="162" t="str">
        <f>'P11'!F48</f>
        <v>nt</v>
      </c>
      <c r="Q38" s="162" t="str">
        <f>'P12'!F48</f>
        <v>nt</v>
      </c>
      <c r="R38" s="162" t="str">
        <f>'P13'!F48</f>
        <v>nt</v>
      </c>
      <c r="S38" s="162" t="str">
        <f>'P14'!F48</f>
        <v>nt</v>
      </c>
      <c r="T38" s="162" t="str">
        <f>'P15'!F48</f>
        <v>nt</v>
      </c>
      <c r="U38" s="162" t="str">
        <f>'P16'!F48</f>
        <v>nt</v>
      </c>
      <c r="V38" s="162" t="str">
        <f>'P17'!F48</f>
        <v>nt</v>
      </c>
      <c r="W38" s="162" t="str">
        <f>'P18'!F48</f>
        <v>nt</v>
      </c>
      <c r="X38" s="162" t="str">
        <f>'P19'!F48</f>
        <v>nt</v>
      </c>
      <c r="Y38" s="162" t="str">
        <f>'P20'!F48</f>
        <v>nt</v>
      </c>
      <c r="Z38" s="162" t="str">
        <f>'P21'!F48</f>
        <v>nt</v>
      </c>
      <c r="AA38" s="162" t="str">
        <f>'P22'!F48</f>
        <v>nt</v>
      </c>
      <c r="AB38" s="162" t="str">
        <f>'P23'!F48</f>
        <v>nt</v>
      </c>
      <c r="AC38" s="162" t="str">
        <f>'P24'!F48</f>
        <v>nt</v>
      </c>
      <c r="AD38" s="162" t="str">
        <f>'P25'!F48</f>
        <v>nt</v>
      </c>
      <c r="AE38" s="264" t="str">
        <f>'P26'!F48</f>
        <v>nt</v>
      </c>
      <c r="AF38" s="41">
        <f t="shared" si="85"/>
        <v>4</v>
      </c>
      <c r="AG38" s="41">
        <f t="shared" si="86"/>
        <v>0</v>
      </c>
      <c r="AH38" s="41">
        <f t="shared" si="87"/>
        <v>0</v>
      </c>
      <c r="AI38" s="41">
        <f t="shared" si="88"/>
        <v>22</v>
      </c>
      <c r="AJ38" s="25" t="str">
        <f t="shared" si="89"/>
        <v>C</v>
      </c>
      <c r="AK38" s="20"/>
      <c r="AL38" s="283" t="s">
        <v>95</v>
      </c>
      <c r="AM38" s="284"/>
      <c r="AN38" s="270">
        <f t="shared" si="97"/>
        <v>4</v>
      </c>
      <c r="AO38" s="270">
        <f t="shared" si="98"/>
        <v>0</v>
      </c>
      <c r="AP38" s="270">
        <f t="shared" si="99"/>
        <v>4</v>
      </c>
      <c r="AQ38" s="285"/>
      <c r="AR38" s="20"/>
      <c r="AS38" s="265" t="str">
        <f>Résultats!B49</f>
        <v>6.2</v>
      </c>
      <c r="AT38" s="266" t="str">
        <f>Résultats!C49</f>
        <v>A</v>
      </c>
      <c r="AU38" s="41">
        <f>'P01'!$G48</f>
        <v>0</v>
      </c>
      <c r="AV38" s="41">
        <f>'P02'!$G48</f>
        <v>0</v>
      </c>
      <c r="AW38" s="41">
        <f>'P03'!$G48</f>
        <v>0</v>
      </c>
      <c r="AX38" s="41">
        <f>'P04'!$G48</f>
        <v>0</v>
      </c>
      <c r="AY38" s="41">
        <f>'P05'!$G48</f>
        <v>0</v>
      </c>
      <c r="AZ38" s="41">
        <f>'P06'!$G48</f>
        <v>0</v>
      </c>
      <c r="BA38" s="41">
        <f>'P07'!$G48</f>
        <v>0</v>
      </c>
      <c r="BB38" s="41">
        <f>'P08'!$G48</f>
        <v>0</v>
      </c>
      <c r="BC38" s="41">
        <f>'P09'!$G48</f>
        <v>0</v>
      </c>
      <c r="BD38" s="41">
        <f>'P10'!$G48</f>
        <v>0</v>
      </c>
      <c r="BE38" s="41">
        <f>'P11'!$G48</f>
        <v>0</v>
      </c>
      <c r="BF38" s="41">
        <f>'P12'!$G48</f>
        <v>0</v>
      </c>
      <c r="BG38" s="41">
        <f>'P13'!$G48</f>
        <v>0</v>
      </c>
      <c r="BH38" s="41">
        <f>'P14'!$G48</f>
        <v>0</v>
      </c>
      <c r="BI38" s="41">
        <f>'P15'!$G48</f>
        <v>0</v>
      </c>
      <c r="BJ38" s="41">
        <f>'P16'!$G48</f>
        <v>0</v>
      </c>
      <c r="BK38" s="41">
        <f>'P17'!$G48</f>
        <v>0</v>
      </c>
      <c r="BL38" s="41">
        <f>'P18'!$G48</f>
        <v>0</v>
      </c>
      <c r="BM38" s="41">
        <f>'P19'!$G48</f>
        <v>0</v>
      </c>
      <c r="BN38" s="41">
        <f>'P20'!$G48</f>
        <v>0</v>
      </c>
      <c r="BO38" s="41"/>
      <c r="BP38" s="41">
        <f>'P22'!$G48</f>
        <v>0</v>
      </c>
      <c r="BQ38" s="41">
        <f>'P23'!$G48</f>
        <v>0</v>
      </c>
      <c r="BR38" s="41">
        <f>'P24'!$G48</f>
        <v>0</v>
      </c>
      <c r="BS38" s="41">
        <f>'P25'!$G48</f>
        <v>0</v>
      </c>
      <c r="BT38" s="267">
        <f>'P26'!$G48</f>
        <v>0</v>
      </c>
      <c r="BU38" s="41">
        <f t="shared" si="90"/>
        <v>0</v>
      </c>
      <c r="BV38" s="268" t="str">
        <f t="shared" si="91"/>
        <v>-</v>
      </c>
    </row>
    <row r="39" ht="15.75" customHeight="1">
      <c r="A39" s="269" t="s">
        <v>442</v>
      </c>
      <c r="B39" s="262" t="str">
        <f>Résultats!B50</f>
        <v>7.1</v>
      </c>
      <c r="C39" s="263" t="str">
        <f>Résultats!C50</f>
        <v>A</v>
      </c>
      <c r="D39" s="41" t="str">
        <f>Résultats!E50</f>
        <v>x</v>
      </c>
      <c r="E39" s="20"/>
      <c r="F39" s="159" t="str">
        <f>'P01'!F49</f>
        <v>na</v>
      </c>
      <c r="G39" s="162" t="str">
        <f>'P02'!F49</f>
        <v>c</v>
      </c>
      <c r="H39" s="162" t="str">
        <f>'P03'!F49</f>
        <v>na</v>
      </c>
      <c r="I39" s="162" t="str">
        <f>'P04'!F49</f>
        <v>na</v>
      </c>
      <c r="J39" s="162" t="str">
        <f>'P05'!F49</f>
        <v>nt</v>
      </c>
      <c r="K39" s="162" t="str">
        <f>'P06'!F49</f>
        <v>nt</v>
      </c>
      <c r="L39" s="162" t="str">
        <f>'P07'!F49</f>
        <v>nt</v>
      </c>
      <c r="M39" s="162" t="str">
        <f>'P08'!F49</f>
        <v>nt</v>
      </c>
      <c r="N39" s="162" t="str">
        <f>'P09'!F49</f>
        <v>nt</v>
      </c>
      <c r="O39" s="162" t="str">
        <f>'P10'!F49</f>
        <v>nt</v>
      </c>
      <c r="P39" s="162" t="str">
        <f>'P11'!F49</f>
        <v>nt</v>
      </c>
      <c r="Q39" s="162" t="str">
        <f>'P12'!F49</f>
        <v>nt</v>
      </c>
      <c r="R39" s="162" t="str">
        <f>'P13'!F49</f>
        <v>nt</v>
      </c>
      <c r="S39" s="162" t="str">
        <f>'P14'!F49</f>
        <v>nt</v>
      </c>
      <c r="T39" s="162" t="str">
        <f>'P15'!F49</f>
        <v>nt</v>
      </c>
      <c r="U39" s="162" t="str">
        <f>'P16'!F49</f>
        <v>nt</v>
      </c>
      <c r="V39" s="162" t="str">
        <f>'P17'!F49</f>
        <v>nt</v>
      </c>
      <c r="W39" s="162" t="str">
        <f>'P18'!F49</f>
        <v>nt</v>
      </c>
      <c r="X39" s="162" t="str">
        <f>'P19'!F49</f>
        <v>nt</v>
      </c>
      <c r="Y39" s="162" t="str">
        <f>'P20'!F49</f>
        <v>nt</v>
      </c>
      <c r="Z39" s="162" t="str">
        <f>'P21'!F49</f>
        <v>nt</v>
      </c>
      <c r="AA39" s="162" t="str">
        <f>'P22'!F49</f>
        <v>nt</v>
      </c>
      <c r="AB39" s="162" t="str">
        <f>'P23'!F49</f>
        <v>nt</v>
      </c>
      <c r="AC39" s="162" t="str">
        <f>'P24'!F49</f>
        <v>nt</v>
      </c>
      <c r="AD39" s="162" t="str">
        <f>'P25'!F49</f>
        <v>nt</v>
      </c>
      <c r="AE39" s="264" t="str">
        <f>'P26'!F49</f>
        <v>nt</v>
      </c>
      <c r="AF39" s="41">
        <f t="shared" si="85"/>
        <v>1</v>
      </c>
      <c r="AG39" s="41">
        <f t="shared" si="86"/>
        <v>0</v>
      </c>
      <c r="AH39" s="41">
        <f t="shared" si="87"/>
        <v>3</v>
      </c>
      <c r="AI39" s="41">
        <f t="shared" si="88"/>
        <v>22</v>
      </c>
      <c r="AJ39" s="25" t="str">
        <f t="shared" si="89"/>
        <v>C</v>
      </c>
      <c r="AK39" s="20"/>
      <c r="AL39" s="283" t="s">
        <v>96</v>
      </c>
      <c r="AM39" s="284"/>
      <c r="AN39" s="270">
        <f t="shared" si="97"/>
        <v>3</v>
      </c>
      <c r="AO39" s="270">
        <f t="shared" si="98"/>
        <v>0</v>
      </c>
      <c r="AP39" s="270">
        <f t="shared" si="99"/>
        <v>3</v>
      </c>
      <c r="AQ39" s="285"/>
      <c r="AR39" s="20"/>
      <c r="AS39" s="265" t="str">
        <f>Résultats!B50</f>
        <v>7.1</v>
      </c>
      <c r="AT39" s="266" t="str">
        <f>Résultats!C50</f>
        <v>A</v>
      </c>
      <c r="AU39" s="41">
        <f>'P01'!$G49</f>
        <v>0</v>
      </c>
      <c r="AV39" s="41">
        <f>'P02'!$G49</f>
        <v>0</v>
      </c>
      <c r="AW39" s="41">
        <f>'P03'!$G49</f>
        <v>0</v>
      </c>
      <c r="AX39" s="41">
        <f>'P04'!$G49</f>
        <v>0</v>
      </c>
      <c r="AY39" s="41">
        <f>'P05'!$G49</f>
        <v>0</v>
      </c>
      <c r="AZ39" s="41">
        <f>'P06'!$G49</f>
        <v>0</v>
      </c>
      <c r="BA39" s="41">
        <f>'P07'!$G49</f>
        <v>0</v>
      </c>
      <c r="BB39" s="41">
        <f>'P08'!$G49</f>
        <v>0</v>
      </c>
      <c r="BC39" s="41">
        <f>'P09'!$G49</f>
        <v>0</v>
      </c>
      <c r="BD39" s="41">
        <f>'P10'!$G49</f>
        <v>0</v>
      </c>
      <c r="BE39" s="41">
        <f>'P11'!$G49</f>
        <v>0</v>
      </c>
      <c r="BF39" s="41">
        <f>'P12'!$G49</f>
        <v>0</v>
      </c>
      <c r="BG39" s="41">
        <f>'P13'!$G49</f>
        <v>0</v>
      </c>
      <c r="BH39" s="41">
        <f>'P14'!$G49</f>
        <v>0</v>
      </c>
      <c r="BI39" s="41">
        <f>'P15'!$G49</f>
        <v>0</v>
      </c>
      <c r="BJ39" s="41">
        <f>'P16'!$G49</f>
        <v>0</v>
      </c>
      <c r="BK39" s="41">
        <f>'P17'!$G49</f>
        <v>0</v>
      </c>
      <c r="BL39" s="41">
        <f>'P18'!$G49</f>
        <v>0</v>
      </c>
      <c r="BM39" s="41">
        <f>'P19'!$G49</f>
        <v>0</v>
      </c>
      <c r="BN39" s="41">
        <f>'P20'!$G49</f>
        <v>0</v>
      </c>
      <c r="BO39" s="41"/>
      <c r="BP39" s="41">
        <f>'P22'!$G49</f>
        <v>0</v>
      </c>
      <c r="BQ39" s="41">
        <f>'P23'!$G49</f>
        <v>0</v>
      </c>
      <c r="BR39" s="41">
        <f>'P24'!$G49</f>
        <v>0</v>
      </c>
      <c r="BS39" s="41">
        <f>'P25'!$G49</f>
        <v>0</v>
      </c>
      <c r="BT39" s="267">
        <f>'P26'!$G49</f>
        <v>0</v>
      </c>
      <c r="BU39" s="41">
        <f t="shared" si="90"/>
        <v>0</v>
      </c>
      <c r="BV39" s="268" t="str">
        <f t="shared" si="91"/>
        <v>-</v>
      </c>
    </row>
    <row r="40" ht="15.75" customHeight="1">
      <c r="A40" s="269" t="s">
        <v>442</v>
      </c>
      <c r="B40" s="262" t="str">
        <f>Résultats!B51</f>
        <v>7.2</v>
      </c>
      <c r="C40" s="263" t="str">
        <f>Résultats!C51</f>
        <v>A</v>
      </c>
      <c r="D40" s="41">
        <f>Résultats!E51</f>
        <v>0</v>
      </c>
      <c r="E40" s="20"/>
      <c r="F40" s="159" t="str">
        <f>'P01'!F50</f>
        <v>na</v>
      </c>
      <c r="G40" s="162" t="str">
        <f>'P02'!F50</f>
        <v>c</v>
      </c>
      <c r="H40" s="162" t="str">
        <f>'P03'!F50</f>
        <v>na</v>
      </c>
      <c r="I40" s="162" t="str">
        <f>'P04'!F50</f>
        <v>na</v>
      </c>
      <c r="J40" s="162" t="str">
        <f>'P05'!F50</f>
        <v>nt</v>
      </c>
      <c r="K40" s="162" t="str">
        <f>'P06'!F50</f>
        <v>nt</v>
      </c>
      <c r="L40" s="162" t="str">
        <f>'P07'!F50</f>
        <v>nt</v>
      </c>
      <c r="M40" s="162" t="str">
        <f>'P08'!F50</f>
        <v>nt</v>
      </c>
      <c r="N40" s="162" t="str">
        <f>'P09'!F50</f>
        <v>nt</v>
      </c>
      <c r="O40" s="162" t="str">
        <f>'P10'!F50</f>
        <v>nt</v>
      </c>
      <c r="P40" s="162" t="str">
        <f>'P11'!F50</f>
        <v>nt</v>
      </c>
      <c r="Q40" s="162" t="str">
        <f>'P12'!F50</f>
        <v>nt</v>
      </c>
      <c r="R40" s="162" t="str">
        <f>'P13'!F50</f>
        <v>nt</v>
      </c>
      <c r="S40" s="162" t="str">
        <f>'P14'!F50</f>
        <v>nt</v>
      </c>
      <c r="T40" s="162" t="str">
        <f>'P15'!F50</f>
        <v>nt</v>
      </c>
      <c r="U40" s="162" t="str">
        <f>'P16'!F50</f>
        <v>nt</v>
      </c>
      <c r="V40" s="162" t="str">
        <f>'P17'!F50</f>
        <v>nt</v>
      </c>
      <c r="W40" s="162" t="str">
        <f>'P18'!F50</f>
        <v>nt</v>
      </c>
      <c r="X40" s="162" t="str">
        <f>'P19'!F50</f>
        <v>nt</v>
      </c>
      <c r="Y40" s="162" t="str">
        <f>'P20'!F50</f>
        <v>nt</v>
      </c>
      <c r="Z40" s="162" t="str">
        <f>'P21'!F50</f>
        <v>nt</v>
      </c>
      <c r="AA40" s="162" t="str">
        <f>'P22'!F50</f>
        <v>nt</v>
      </c>
      <c r="AB40" s="162" t="str">
        <f>'P23'!F50</f>
        <v>nt</v>
      </c>
      <c r="AC40" s="162" t="str">
        <f>'P24'!F50</f>
        <v>nt</v>
      </c>
      <c r="AD40" s="162" t="str">
        <f>'P25'!F50</f>
        <v>nt</v>
      </c>
      <c r="AE40" s="264" t="str">
        <f>'P26'!F50</f>
        <v>nt</v>
      </c>
      <c r="AF40" s="41">
        <f t="shared" si="85"/>
        <v>1</v>
      </c>
      <c r="AG40" s="41">
        <f t="shared" si="86"/>
        <v>0</v>
      </c>
      <c r="AH40" s="41">
        <f t="shared" si="87"/>
        <v>3</v>
      </c>
      <c r="AI40" s="41">
        <f t="shared" si="88"/>
        <v>22</v>
      </c>
      <c r="AJ40" s="25" t="str">
        <f t="shared" si="89"/>
        <v>C</v>
      </c>
      <c r="AK40" s="20"/>
      <c r="AL40" s="283" t="s">
        <v>97</v>
      </c>
      <c r="AM40" s="284"/>
      <c r="AN40" s="270">
        <f t="shared" si="97"/>
        <v>5</v>
      </c>
      <c r="AO40" s="270">
        <f t="shared" si="98"/>
        <v>0</v>
      </c>
      <c r="AP40" s="270">
        <f t="shared" si="99"/>
        <v>5</v>
      </c>
      <c r="AQ40" s="285"/>
      <c r="AR40" s="20"/>
      <c r="AS40" s="265" t="str">
        <f>Résultats!B51</f>
        <v>7.2</v>
      </c>
      <c r="AT40" s="266" t="str">
        <f>Résultats!C51</f>
        <v>A</v>
      </c>
      <c r="AU40" s="41">
        <f>'P01'!$G50</f>
        <v>0</v>
      </c>
      <c r="AV40" s="41">
        <f>'P02'!$G50</f>
        <v>0</v>
      </c>
      <c r="AW40" s="41">
        <f>'P03'!$G50</f>
        <v>0</v>
      </c>
      <c r="AX40" s="41">
        <f>'P04'!$G50</f>
        <v>0</v>
      </c>
      <c r="AY40" s="41">
        <f>'P05'!$G50</f>
        <v>0</v>
      </c>
      <c r="AZ40" s="41">
        <f>'P06'!$G50</f>
        <v>0</v>
      </c>
      <c r="BA40" s="41">
        <f>'P07'!$G50</f>
        <v>0</v>
      </c>
      <c r="BB40" s="41">
        <f>'P08'!$G50</f>
        <v>0</v>
      </c>
      <c r="BC40" s="41">
        <f>'P09'!$G50</f>
        <v>0</v>
      </c>
      <c r="BD40" s="41">
        <f>'P10'!$G50</f>
        <v>0</v>
      </c>
      <c r="BE40" s="41">
        <f>'P11'!$G50</f>
        <v>0</v>
      </c>
      <c r="BF40" s="41">
        <f>'P12'!$G50</f>
        <v>0</v>
      </c>
      <c r="BG40" s="41">
        <f>'P13'!$G50</f>
        <v>0</v>
      </c>
      <c r="BH40" s="41">
        <f>'P14'!$G50</f>
        <v>0</v>
      </c>
      <c r="BI40" s="41">
        <f>'P15'!$G50</f>
        <v>0</v>
      </c>
      <c r="BJ40" s="41">
        <f>'P16'!$G50</f>
        <v>0</v>
      </c>
      <c r="BK40" s="41">
        <f>'P17'!$G50</f>
        <v>0</v>
      </c>
      <c r="BL40" s="41">
        <f>'P18'!$G50</f>
        <v>0</v>
      </c>
      <c r="BM40" s="41">
        <f>'P19'!$G50</f>
        <v>0</v>
      </c>
      <c r="BN40" s="41">
        <f>'P20'!$G50</f>
        <v>0</v>
      </c>
      <c r="BO40" s="41"/>
      <c r="BP40" s="41">
        <f>'P22'!$G50</f>
        <v>0</v>
      </c>
      <c r="BQ40" s="41">
        <f>'P23'!$G50</f>
        <v>0</v>
      </c>
      <c r="BR40" s="41">
        <f>'P24'!$G50</f>
        <v>0</v>
      </c>
      <c r="BS40" s="41">
        <f>'P25'!$G50</f>
        <v>0</v>
      </c>
      <c r="BT40" s="267">
        <f>'P26'!$G50</f>
        <v>0</v>
      </c>
      <c r="BU40" s="41">
        <f t="shared" si="90"/>
        <v>0</v>
      </c>
      <c r="BV40" s="268" t="str">
        <f t="shared" si="91"/>
        <v>-</v>
      </c>
    </row>
    <row r="41" ht="15.75" customHeight="1">
      <c r="A41" s="269" t="s">
        <v>442</v>
      </c>
      <c r="B41" s="262" t="str">
        <f>Résultats!B52</f>
        <v>7.3</v>
      </c>
      <c r="C41" s="263" t="str">
        <f>Résultats!C52</f>
        <v>A</v>
      </c>
      <c r="D41" s="41" t="str">
        <f>Résultats!E52</f>
        <v>x</v>
      </c>
      <c r="E41" s="20"/>
      <c r="F41" s="159" t="str">
        <f>'P01'!F51</f>
        <v>na</v>
      </c>
      <c r="G41" s="162" t="str">
        <f>'P02'!F51</f>
        <v>c</v>
      </c>
      <c r="H41" s="162" t="str">
        <f>'P03'!F51</f>
        <v>na</v>
      </c>
      <c r="I41" s="162" t="str">
        <f>'P04'!F51</f>
        <v>na</v>
      </c>
      <c r="J41" s="162" t="str">
        <f>'P05'!F51</f>
        <v>nt</v>
      </c>
      <c r="K41" s="162" t="str">
        <f>'P06'!F51</f>
        <v>nt</v>
      </c>
      <c r="L41" s="162" t="str">
        <f>'P07'!F51</f>
        <v>nt</v>
      </c>
      <c r="M41" s="162" t="str">
        <f>'P08'!F51</f>
        <v>nt</v>
      </c>
      <c r="N41" s="162" t="str">
        <f>'P09'!F51</f>
        <v>nt</v>
      </c>
      <c r="O41" s="162" t="str">
        <f>'P10'!F51</f>
        <v>nt</v>
      </c>
      <c r="P41" s="162" t="str">
        <f>'P11'!F51</f>
        <v>nt</v>
      </c>
      <c r="Q41" s="162" t="str">
        <f>'P12'!F51</f>
        <v>nt</v>
      </c>
      <c r="R41" s="162" t="str">
        <f>'P13'!F51</f>
        <v>nt</v>
      </c>
      <c r="S41" s="162" t="str">
        <f>'P14'!F51</f>
        <v>nt</v>
      </c>
      <c r="T41" s="162" t="str">
        <f>'P15'!F51</f>
        <v>nt</v>
      </c>
      <c r="U41" s="162" t="str">
        <f>'P16'!F51</f>
        <v>nt</v>
      </c>
      <c r="V41" s="162" t="str">
        <f>'P17'!F51</f>
        <v>nt</v>
      </c>
      <c r="W41" s="162" t="str">
        <f>'P18'!F51</f>
        <v>nt</v>
      </c>
      <c r="X41" s="162" t="str">
        <f>'P19'!F51</f>
        <v>nt</v>
      </c>
      <c r="Y41" s="162" t="str">
        <f>'P20'!F51</f>
        <v>nt</v>
      </c>
      <c r="Z41" s="162" t="str">
        <f>'P21'!F51</f>
        <v>nt</v>
      </c>
      <c r="AA41" s="162" t="str">
        <f>'P22'!F51</f>
        <v>nt</v>
      </c>
      <c r="AB41" s="162" t="str">
        <f>'P23'!F51</f>
        <v>nt</v>
      </c>
      <c r="AC41" s="162" t="str">
        <f>'P24'!F51</f>
        <v>nt</v>
      </c>
      <c r="AD41" s="162" t="str">
        <f>'P25'!F51</f>
        <v>nt</v>
      </c>
      <c r="AE41" s="264" t="str">
        <f>'P26'!F51</f>
        <v>nt</v>
      </c>
      <c r="AF41" s="41">
        <f t="shared" si="85"/>
        <v>1</v>
      </c>
      <c r="AG41" s="41">
        <f t="shared" si="86"/>
        <v>0</v>
      </c>
      <c r="AH41" s="41">
        <f t="shared" si="87"/>
        <v>3</v>
      </c>
      <c r="AI41" s="41">
        <f t="shared" si="88"/>
        <v>22</v>
      </c>
      <c r="AJ41" s="25" t="str">
        <f t="shared" si="89"/>
        <v>C</v>
      </c>
      <c r="AK41" s="20"/>
      <c r="AL41" s="287"/>
      <c r="AM41" s="56"/>
      <c r="AN41" s="56"/>
      <c r="AO41" s="56"/>
      <c r="AP41" s="56"/>
      <c r="AQ41" s="285"/>
      <c r="AR41" s="20"/>
      <c r="AS41" s="265" t="str">
        <f>Résultats!B52</f>
        <v>7.3</v>
      </c>
      <c r="AT41" s="266" t="str">
        <f>Résultats!C52</f>
        <v>A</v>
      </c>
      <c r="AU41" s="41">
        <f>'P01'!$G51</f>
        <v>0</v>
      </c>
      <c r="AV41" s="41">
        <f>'P02'!$G51</f>
        <v>0</v>
      </c>
      <c r="AW41" s="41">
        <f>'P03'!$G51</f>
        <v>0</v>
      </c>
      <c r="AX41" s="41">
        <f>'P04'!$G51</f>
        <v>0</v>
      </c>
      <c r="AY41" s="41">
        <f>'P05'!$G51</f>
        <v>0</v>
      </c>
      <c r="AZ41" s="41">
        <f>'P06'!$G51</f>
        <v>0</v>
      </c>
      <c r="BA41" s="41">
        <f>'P07'!$G51</f>
        <v>0</v>
      </c>
      <c r="BB41" s="41">
        <f>'P08'!$G51</f>
        <v>0</v>
      </c>
      <c r="BC41" s="41">
        <f>'P09'!$G51</f>
        <v>0</v>
      </c>
      <c r="BD41" s="41">
        <f>'P10'!$G51</f>
        <v>0</v>
      </c>
      <c r="BE41" s="41">
        <f>'P11'!$G51</f>
        <v>0</v>
      </c>
      <c r="BF41" s="41">
        <f>'P12'!$G51</f>
        <v>0</v>
      </c>
      <c r="BG41" s="41">
        <f>'P13'!$G51</f>
        <v>0</v>
      </c>
      <c r="BH41" s="41">
        <f>'P14'!$G51</f>
        <v>0</v>
      </c>
      <c r="BI41" s="41">
        <f>'P15'!$G51</f>
        <v>0</v>
      </c>
      <c r="BJ41" s="41">
        <f>'P16'!$G51</f>
        <v>0</v>
      </c>
      <c r="BK41" s="41">
        <f>'P17'!$G51</f>
        <v>0</v>
      </c>
      <c r="BL41" s="41">
        <f>'P18'!$G51</f>
        <v>0</v>
      </c>
      <c r="BM41" s="41">
        <f>'P19'!$G51</f>
        <v>0</v>
      </c>
      <c r="BN41" s="41">
        <f>'P20'!$G51</f>
        <v>0</v>
      </c>
      <c r="BO41" s="41"/>
      <c r="BP41" s="41">
        <f>'P22'!$G51</f>
        <v>0</v>
      </c>
      <c r="BQ41" s="41">
        <f>'P23'!$G51</f>
        <v>0</v>
      </c>
      <c r="BR41" s="41">
        <f>'P24'!$G51</f>
        <v>0</v>
      </c>
      <c r="BS41" s="41">
        <f>'P25'!$G51</f>
        <v>0</v>
      </c>
      <c r="BT41" s="267">
        <f>'P26'!$G51</f>
        <v>0</v>
      </c>
      <c r="BU41" s="41">
        <f t="shared" si="90"/>
        <v>0</v>
      </c>
      <c r="BV41" s="268" t="str">
        <f t="shared" si="91"/>
        <v>-</v>
      </c>
    </row>
    <row r="42" ht="15.75" customHeight="1">
      <c r="A42" s="269" t="s">
        <v>442</v>
      </c>
      <c r="B42" s="262" t="str">
        <f>Résultats!B53</f>
        <v>7.4</v>
      </c>
      <c r="C42" s="263" t="str">
        <f>Résultats!C53</f>
        <v>A</v>
      </c>
      <c r="D42" s="41">
        <f>Résultats!E53</f>
        <v>0</v>
      </c>
      <c r="E42" s="20"/>
      <c r="F42" s="159" t="str">
        <f>'P01'!F52</f>
        <v>na</v>
      </c>
      <c r="G42" s="162" t="str">
        <f>'P02'!F52</f>
        <v>c</v>
      </c>
      <c r="H42" s="162" t="str">
        <f>'P03'!F52</f>
        <v>na</v>
      </c>
      <c r="I42" s="162" t="str">
        <f>'P04'!F52</f>
        <v>na</v>
      </c>
      <c r="J42" s="162" t="str">
        <f>'P05'!F52</f>
        <v>nt</v>
      </c>
      <c r="K42" s="162" t="str">
        <f>'P06'!F52</f>
        <v>nt</v>
      </c>
      <c r="L42" s="162" t="str">
        <f>'P07'!F52</f>
        <v>nt</v>
      </c>
      <c r="M42" s="162" t="str">
        <f>'P08'!F52</f>
        <v>nt</v>
      </c>
      <c r="N42" s="162" t="str">
        <f>'P09'!F52</f>
        <v>nt</v>
      </c>
      <c r="O42" s="162" t="str">
        <f>'P10'!F52</f>
        <v>nt</v>
      </c>
      <c r="P42" s="162" t="str">
        <f>'P11'!F52</f>
        <v>nt</v>
      </c>
      <c r="Q42" s="162" t="str">
        <f>'P12'!F52</f>
        <v>nt</v>
      </c>
      <c r="R42" s="162" t="str">
        <f>'P13'!F52</f>
        <v>nt</v>
      </c>
      <c r="S42" s="162" t="str">
        <f>'P14'!F52</f>
        <v>nt</v>
      </c>
      <c r="T42" s="162" t="str">
        <f>'P15'!F52</f>
        <v>nt</v>
      </c>
      <c r="U42" s="162" t="str">
        <f>'P16'!F52</f>
        <v>nt</v>
      </c>
      <c r="V42" s="162" t="str">
        <f>'P17'!F52</f>
        <v>nt</v>
      </c>
      <c r="W42" s="162" t="str">
        <f>'P18'!F52</f>
        <v>nt</v>
      </c>
      <c r="X42" s="162" t="str">
        <f>'P19'!F52</f>
        <v>nt</v>
      </c>
      <c r="Y42" s="162" t="str">
        <f>'P20'!F52</f>
        <v>nt</v>
      </c>
      <c r="Z42" s="162" t="str">
        <f>'P21'!F52</f>
        <v>nt</v>
      </c>
      <c r="AA42" s="162" t="str">
        <f>'P22'!F52</f>
        <v>nt</v>
      </c>
      <c r="AB42" s="162" t="str">
        <f>'P23'!F52</f>
        <v>nt</v>
      </c>
      <c r="AC42" s="162" t="str">
        <f>'P24'!F52</f>
        <v>nt</v>
      </c>
      <c r="AD42" s="162" t="str">
        <f>'P25'!F52</f>
        <v>nt</v>
      </c>
      <c r="AE42" s="264" t="str">
        <f>'P26'!F52</f>
        <v>nt</v>
      </c>
      <c r="AF42" s="41">
        <f t="shared" si="85"/>
        <v>1</v>
      </c>
      <c r="AG42" s="41">
        <f t="shared" si="86"/>
        <v>0</v>
      </c>
      <c r="AH42" s="41">
        <f t="shared" si="87"/>
        <v>3</v>
      </c>
      <c r="AI42" s="41">
        <f t="shared" si="88"/>
        <v>22</v>
      </c>
      <c r="AJ42" s="25" t="str">
        <f t="shared" si="89"/>
        <v>C</v>
      </c>
      <c r="AK42" s="20"/>
      <c r="AL42" s="20"/>
      <c r="AM42" s="20"/>
      <c r="AN42" s="20"/>
      <c r="AO42" s="20"/>
      <c r="AP42" s="20"/>
      <c r="AQ42" s="274"/>
      <c r="AR42" s="20"/>
      <c r="AS42" s="265" t="str">
        <f>Résultats!B53</f>
        <v>7.4</v>
      </c>
      <c r="AT42" s="266" t="str">
        <f>Résultats!C53</f>
        <v>A</v>
      </c>
      <c r="AU42" s="41">
        <f>'P01'!$G52</f>
        <v>0</v>
      </c>
      <c r="AV42" s="41">
        <f>'P02'!$G52</f>
        <v>0</v>
      </c>
      <c r="AW42" s="41">
        <f>'P03'!$G52</f>
        <v>0</v>
      </c>
      <c r="AX42" s="41">
        <f>'P04'!$G52</f>
        <v>0</v>
      </c>
      <c r="AY42" s="41">
        <f>'P05'!$G52</f>
        <v>0</v>
      </c>
      <c r="AZ42" s="41">
        <f>'P06'!$G52</f>
        <v>0</v>
      </c>
      <c r="BA42" s="41">
        <f>'P07'!$G52</f>
        <v>0</v>
      </c>
      <c r="BB42" s="41">
        <f>'P08'!$G52</f>
        <v>0</v>
      </c>
      <c r="BC42" s="41">
        <f>'P09'!$G52</f>
        <v>0</v>
      </c>
      <c r="BD42" s="41">
        <f>'P10'!$G52</f>
        <v>0</v>
      </c>
      <c r="BE42" s="41">
        <f>'P11'!$G52</f>
        <v>0</v>
      </c>
      <c r="BF42" s="41">
        <f>'P12'!$G52</f>
        <v>0</v>
      </c>
      <c r="BG42" s="41">
        <f>'P13'!$G52</f>
        <v>0</v>
      </c>
      <c r="BH42" s="41">
        <f>'P14'!$G52</f>
        <v>0</v>
      </c>
      <c r="BI42" s="41">
        <f>'P15'!$G52</f>
        <v>0</v>
      </c>
      <c r="BJ42" s="41">
        <f>'P16'!$G52</f>
        <v>0</v>
      </c>
      <c r="BK42" s="41">
        <f>'P17'!$G52</f>
        <v>0</v>
      </c>
      <c r="BL42" s="41">
        <f>'P18'!$G52</f>
        <v>0</v>
      </c>
      <c r="BM42" s="41">
        <f>'P19'!$G52</f>
        <v>0</v>
      </c>
      <c r="BN42" s="41">
        <f>'P20'!$G52</f>
        <v>0</v>
      </c>
      <c r="BO42" s="41"/>
      <c r="BP42" s="41">
        <f>'P22'!$G52</f>
        <v>0</v>
      </c>
      <c r="BQ42" s="41">
        <f>'P23'!$G52</f>
        <v>0</v>
      </c>
      <c r="BR42" s="41">
        <f>'P24'!$G52</f>
        <v>0</v>
      </c>
      <c r="BS42" s="41">
        <f>'P25'!$G52</f>
        <v>0</v>
      </c>
      <c r="BT42" s="267">
        <f>'P26'!$G52</f>
        <v>0</v>
      </c>
      <c r="BU42" s="41">
        <f t="shared" si="90"/>
        <v>0</v>
      </c>
      <c r="BV42" s="268" t="str">
        <f t="shared" si="91"/>
        <v>-</v>
      </c>
    </row>
    <row r="43" ht="15.75" customHeight="1">
      <c r="A43" s="286" t="s">
        <v>442</v>
      </c>
      <c r="B43" s="262" t="str">
        <f>Résultats!B54</f>
        <v>7.5</v>
      </c>
      <c r="C43" s="263" t="str">
        <f>Résultats!C54</f>
        <v>AA</v>
      </c>
      <c r="D43" s="41">
        <f>Résultats!E54</f>
        <v>0</v>
      </c>
      <c r="E43" s="20"/>
      <c r="F43" s="159" t="str">
        <f>'P01'!F53</f>
        <v>na</v>
      </c>
      <c r="G43" s="162" t="str">
        <f>'P02'!F53</f>
        <v>na</v>
      </c>
      <c r="H43" s="162" t="str">
        <f>'P03'!F53</f>
        <v>na</v>
      </c>
      <c r="I43" s="162" t="str">
        <f>'P04'!F53</f>
        <v>na</v>
      </c>
      <c r="J43" s="162" t="str">
        <f>'P05'!F53</f>
        <v>nt</v>
      </c>
      <c r="K43" s="162" t="str">
        <f>'P06'!F53</f>
        <v>nt</v>
      </c>
      <c r="L43" s="162" t="str">
        <f>'P07'!F53</f>
        <v>nt</v>
      </c>
      <c r="M43" s="162" t="str">
        <f>'P08'!F53</f>
        <v>nt</v>
      </c>
      <c r="N43" s="162" t="str">
        <f>'P09'!F53</f>
        <v>nt</v>
      </c>
      <c r="O43" s="162" t="str">
        <f>'P10'!F53</f>
        <v>nt</v>
      </c>
      <c r="P43" s="162" t="str">
        <f>'P11'!F53</f>
        <v>nt</v>
      </c>
      <c r="Q43" s="162" t="str">
        <f>'P12'!F53</f>
        <v>nt</v>
      </c>
      <c r="R43" s="162" t="str">
        <f>'P13'!F53</f>
        <v>nt</v>
      </c>
      <c r="S43" s="162" t="str">
        <f>'P14'!F53</f>
        <v>nt</v>
      </c>
      <c r="T43" s="162" t="str">
        <f>'P15'!F53</f>
        <v>nt</v>
      </c>
      <c r="U43" s="162" t="str">
        <f>'P16'!F53</f>
        <v>nt</v>
      </c>
      <c r="V43" s="162" t="str">
        <f>'P17'!F53</f>
        <v>nt</v>
      </c>
      <c r="W43" s="162" t="str">
        <f>'P18'!F53</f>
        <v>nt</v>
      </c>
      <c r="X43" s="162" t="str">
        <f>'P19'!F53</f>
        <v>nt</v>
      </c>
      <c r="Y43" s="162" t="str">
        <f>'P20'!F53</f>
        <v>nt</v>
      </c>
      <c r="Z43" s="162" t="str">
        <f>'P21'!F53</f>
        <v>nt</v>
      </c>
      <c r="AA43" s="162" t="str">
        <f>'P22'!F53</f>
        <v>nt</v>
      </c>
      <c r="AB43" s="162" t="str">
        <f>'P23'!F53</f>
        <v>nt</v>
      </c>
      <c r="AC43" s="162" t="str">
        <f>'P24'!F53</f>
        <v>nt</v>
      </c>
      <c r="AD43" s="162" t="str">
        <f>'P25'!F53</f>
        <v>nt</v>
      </c>
      <c r="AE43" s="264" t="str">
        <f>'P26'!F53</f>
        <v>nt</v>
      </c>
      <c r="AF43" s="41">
        <f t="shared" si="85"/>
        <v>0</v>
      </c>
      <c r="AG43" s="41">
        <f t="shared" si="86"/>
        <v>0</v>
      </c>
      <c r="AH43" s="41">
        <f t="shared" si="87"/>
        <v>4</v>
      </c>
      <c r="AI43" s="41">
        <f t="shared" si="88"/>
        <v>22</v>
      </c>
      <c r="AJ43" s="25" t="str">
        <f t="shared" si="89"/>
        <v>NA</v>
      </c>
      <c r="AK43" s="20"/>
      <c r="AL43" s="20"/>
      <c r="AM43" s="20"/>
      <c r="AN43" s="54"/>
      <c r="AO43" s="54"/>
      <c r="AP43" s="54"/>
      <c r="AQ43" s="274"/>
      <c r="AR43" s="20"/>
      <c r="AS43" s="265" t="str">
        <f>Résultats!B54</f>
        <v>7.5</v>
      </c>
      <c r="AT43" s="266" t="str">
        <f>Résultats!C54</f>
        <v>AA</v>
      </c>
      <c r="AU43" s="41">
        <f>'P01'!$G53</f>
        <v>0</v>
      </c>
      <c r="AV43" s="41">
        <f>'P02'!$G53</f>
        <v>0</v>
      </c>
      <c r="AW43" s="41">
        <f>'P03'!$G53</f>
        <v>0</v>
      </c>
      <c r="AX43" s="41">
        <f>'P04'!$G53</f>
        <v>0</v>
      </c>
      <c r="AY43" s="41">
        <f>'P05'!$G53</f>
        <v>0</v>
      </c>
      <c r="AZ43" s="41">
        <f>'P06'!$G53</f>
        <v>0</v>
      </c>
      <c r="BA43" s="41">
        <f>'P07'!$G53</f>
        <v>0</v>
      </c>
      <c r="BB43" s="41">
        <f>'P08'!$G53</f>
        <v>0</v>
      </c>
      <c r="BC43" s="41">
        <f>'P09'!$G53</f>
        <v>0</v>
      </c>
      <c r="BD43" s="41">
        <f>'P10'!$G53</f>
        <v>0</v>
      </c>
      <c r="BE43" s="41">
        <f>'P11'!$G53</f>
        <v>0</v>
      </c>
      <c r="BF43" s="41">
        <f>'P12'!$G53</f>
        <v>0</v>
      </c>
      <c r="BG43" s="41">
        <f>'P13'!$G53</f>
        <v>0</v>
      </c>
      <c r="BH43" s="41">
        <f>'P14'!$G53</f>
        <v>0</v>
      </c>
      <c r="BI43" s="41">
        <f>'P15'!$G53</f>
        <v>0</v>
      </c>
      <c r="BJ43" s="41">
        <f>'P16'!$G53</f>
        <v>0</v>
      </c>
      <c r="BK43" s="41">
        <f>'P17'!$G53</f>
        <v>0</v>
      </c>
      <c r="BL43" s="41">
        <f>'P18'!$G53</f>
        <v>0</v>
      </c>
      <c r="BM43" s="41">
        <f>'P19'!$G53</f>
        <v>0</v>
      </c>
      <c r="BN43" s="41">
        <f>'P20'!$G53</f>
        <v>0</v>
      </c>
      <c r="BO43" s="41"/>
      <c r="BP43" s="41">
        <f>'P22'!$G53</f>
        <v>0</v>
      </c>
      <c r="BQ43" s="41">
        <f>'P23'!$G53</f>
        <v>0</v>
      </c>
      <c r="BR43" s="41">
        <f>'P24'!$G53</f>
        <v>0</v>
      </c>
      <c r="BS43" s="41">
        <f>'P25'!$G53</f>
        <v>0</v>
      </c>
      <c r="BT43" s="267">
        <f>'P26'!$G53</f>
        <v>0</v>
      </c>
      <c r="BU43" s="41">
        <f t="shared" si="90"/>
        <v>0</v>
      </c>
      <c r="BV43" s="268" t="str">
        <f t="shared" si="91"/>
        <v>-</v>
      </c>
    </row>
    <row r="44" ht="15.75" customHeight="1">
      <c r="A44" s="269" t="s">
        <v>443</v>
      </c>
      <c r="B44" s="262" t="str">
        <f>Résultats!B55</f>
        <v>8.1</v>
      </c>
      <c r="C44" s="263" t="str">
        <f>Résultats!C55</f>
        <v>A</v>
      </c>
      <c r="D44" s="41">
        <f>Résultats!E55</f>
        <v>0</v>
      </c>
      <c r="E44" s="20"/>
      <c r="F44" s="159" t="str">
        <f>'P01'!F54</f>
        <v>c</v>
      </c>
      <c r="G44" s="162" t="str">
        <f>'P02'!F54</f>
        <v>c</v>
      </c>
      <c r="H44" s="162" t="str">
        <f>'P03'!F54</f>
        <v>c</v>
      </c>
      <c r="I44" s="162" t="str">
        <f>'P04'!F54</f>
        <v>c</v>
      </c>
      <c r="J44" s="162" t="str">
        <f>'P05'!F54</f>
        <v>nt</v>
      </c>
      <c r="K44" s="162" t="str">
        <f>'P06'!F54</f>
        <v>nt</v>
      </c>
      <c r="L44" s="162" t="str">
        <f>'P07'!F54</f>
        <v>nt</v>
      </c>
      <c r="M44" s="162" t="str">
        <f>'P08'!F54</f>
        <v>nt</v>
      </c>
      <c r="N44" s="162" t="str">
        <f>'P09'!F54</f>
        <v>nt</v>
      </c>
      <c r="O44" s="162" t="str">
        <f>'P10'!F54</f>
        <v>nt</v>
      </c>
      <c r="P44" s="162" t="str">
        <f>'P11'!F54</f>
        <v>nt</v>
      </c>
      <c r="Q44" s="162" t="str">
        <f>'P12'!F54</f>
        <v>nt</v>
      </c>
      <c r="R44" s="162" t="str">
        <f>'P13'!F54</f>
        <v>nt</v>
      </c>
      <c r="S44" s="162" t="str">
        <f>'P14'!F54</f>
        <v>nt</v>
      </c>
      <c r="T44" s="162" t="str">
        <f>'P15'!F54</f>
        <v>nt</v>
      </c>
      <c r="U44" s="162" t="str">
        <f>'P16'!F54</f>
        <v>nt</v>
      </c>
      <c r="V44" s="162" t="str">
        <f>'P17'!F54</f>
        <v>nt</v>
      </c>
      <c r="W44" s="162" t="str">
        <f>'P18'!F54</f>
        <v>nt</v>
      </c>
      <c r="X44" s="162" t="str">
        <f>'P19'!F54</f>
        <v>nt</v>
      </c>
      <c r="Y44" s="162" t="str">
        <f>'P20'!F54</f>
        <v>nt</v>
      </c>
      <c r="Z44" s="162" t="str">
        <f>'P21'!F54</f>
        <v>nt</v>
      </c>
      <c r="AA44" s="162" t="str">
        <f>'P22'!F54</f>
        <v>nt</v>
      </c>
      <c r="AB44" s="162" t="str">
        <f>'P23'!F54</f>
        <v>nt</v>
      </c>
      <c r="AC44" s="162" t="str">
        <f>'P24'!F54</f>
        <v>nt</v>
      </c>
      <c r="AD44" s="162" t="str">
        <f>'P25'!F54</f>
        <v>nt</v>
      </c>
      <c r="AE44" s="264" t="str">
        <f>'P26'!F54</f>
        <v>nt</v>
      </c>
      <c r="AF44" s="41">
        <f t="shared" si="85"/>
        <v>4</v>
      </c>
      <c r="AG44" s="41">
        <f t="shared" si="86"/>
        <v>0</v>
      </c>
      <c r="AH44" s="41">
        <f t="shared" si="87"/>
        <v>0</v>
      </c>
      <c r="AI44" s="41">
        <f t="shared" si="88"/>
        <v>22</v>
      </c>
      <c r="AJ44" s="25" t="str">
        <f t="shared" si="89"/>
        <v>C</v>
      </c>
      <c r="AK44" s="20"/>
      <c r="AL44" s="20"/>
      <c r="AM44" s="20"/>
      <c r="AN44" s="54"/>
      <c r="AO44" s="54"/>
      <c r="AP44" s="54"/>
      <c r="AQ44" s="288"/>
      <c r="AR44" s="20"/>
      <c r="AS44" s="265" t="str">
        <f>Résultats!B55</f>
        <v>8.1</v>
      </c>
      <c r="AT44" s="266" t="str">
        <f>Résultats!C55</f>
        <v>A</v>
      </c>
      <c r="AU44" s="41">
        <f>'P01'!$G54</f>
        <v>0</v>
      </c>
      <c r="AV44" s="41">
        <f>'P02'!$G54</f>
        <v>0</v>
      </c>
      <c r="AW44" s="41">
        <f>'P03'!$G54</f>
        <v>0</v>
      </c>
      <c r="AX44" s="41">
        <f>'P04'!$G54</f>
        <v>0</v>
      </c>
      <c r="AY44" s="41">
        <f>'P05'!$G54</f>
        <v>0</v>
      </c>
      <c r="AZ44" s="41">
        <f>'P06'!$G54</f>
        <v>0</v>
      </c>
      <c r="BA44" s="41">
        <f>'P07'!$G54</f>
        <v>0</v>
      </c>
      <c r="BB44" s="41">
        <f>'P08'!$G54</f>
        <v>0</v>
      </c>
      <c r="BC44" s="41">
        <f>'P09'!$G54</f>
        <v>0</v>
      </c>
      <c r="BD44" s="41">
        <f>'P10'!$G54</f>
        <v>0</v>
      </c>
      <c r="BE44" s="41">
        <f>'P11'!$G54</f>
        <v>0</v>
      </c>
      <c r="BF44" s="41">
        <f>'P12'!$G54</f>
        <v>0</v>
      </c>
      <c r="BG44" s="41">
        <f>'P13'!$G54</f>
        <v>0</v>
      </c>
      <c r="BH44" s="41">
        <f>'P14'!$G54</f>
        <v>0</v>
      </c>
      <c r="BI44" s="41">
        <f>'P15'!$G54</f>
        <v>0</v>
      </c>
      <c r="BJ44" s="41">
        <f>'P16'!$G54</f>
        <v>0</v>
      </c>
      <c r="BK44" s="41">
        <f>'P17'!$G54</f>
        <v>0</v>
      </c>
      <c r="BL44" s="41">
        <f>'P18'!$G54</f>
        <v>0</v>
      </c>
      <c r="BM44" s="41">
        <f>'P19'!$G54</f>
        <v>0</v>
      </c>
      <c r="BN44" s="41">
        <f>'P20'!$G54</f>
        <v>0</v>
      </c>
      <c r="BO44" s="41"/>
      <c r="BP44" s="41">
        <f>'P22'!$G54</f>
        <v>0</v>
      </c>
      <c r="BQ44" s="41">
        <f>'P23'!$G54</f>
        <v>0</v>
      </c>
      <c r="BR44" s="41">
        <f>'P24'!$G54</f>
        <v>0</v>
      </c>
      <c r="BS44" s="41">
        <f>'P25'!$G54</f>
        <v>0</v>
      </c>
      <c r="BT44" s="267">
        <f>'P26'!$G54</f>
        <v>0</v>
      </c>
      <c r="BU44" s="41">
        <f t="shared" si="90"/>
        <v>0</v>
      </c>
      <c r="BV44" s="268" t="str">
        <f t="shared" si="91"/>
        <v>-</v>
      </c>
    </row>
    <row r="45" ht="15.75" customHeight="1">
      <c r="A45" s="269" t="s">
        <v>443</v>
      </c>
      <c r="B45" s="262" t="str">
        <f>Résultats!B56</f>
        <v>8.2</v>
      </c>
      <c r="C45" s="263" t="str">
        <f>Résultats!C56</f>
        <v>A</v>
      </c>
      <c r="D45" s="41">
        <f>Résultats!E56</f>
        <v>0</v>
      </c>
      <c r="E45" s="20"/>
      <c r="F45" s="159" t="str">
        <f>'P01'!F55</f>
        <v>c</v>
      </c>
      <c r="G45" s="162" t="str">
        <f>'P02'!F55</f>
        <v>c</v>
      </c>
      <c r="H45" s="162" t="str">
        <f>'P03'!F55</f>
        <v>c</v>
      </c>
      <c r="I45" s="162" t="str">
        <f>'P04'!F55</f>
        <v>na</v>
      </c>
      <c r="J45" s="162" t="str">
        <f>'P05'!F55</f>
        <v>nt</v>
      </c>
      <c r="K45" s="162" t="str">
        <f>'P06'!F55</f>
        <v>nt</v>
      </c>
      <c r="L45" s="162" t="str">
        <f>'P07'!F55</f>
        <v>nt</v>
      </c>
      <c r="M45" s="162" t="str">
        <f>'P08'!F55</f>
        <v>nt</v>
      </c>
      <c r="N45" s="162" t="str">
        <f>'P09'!F55</f>
        <v>nt</v>
      </c>
      <c r="O45" s="162" t="str">
        <f>'P10'!F55</f>
        <v>nt</v>
      </c>
      <c r="P45" s="162" t="str">
        <f>'P11'!F55</f>
        <v>nt</v>
      </c>
      <c r="Q45" s="162" t="str">
        <f>'P12'!F55</f>
        <v>nt</v>
      </c>
      <c r="R45" s="162" t="str">
        <f>'P13'!F55</f>
        <v>nt</v>
      </c>
      <c r="S45" s="162" t="str">
        <f>'P14'!F55</f>
        <v>nt</v>
      </c>
      <c r="T45" s="162" t="str">
        <f>'P15'!F55</f>
        <v>nt</v>
      </c>
      <c r="U45" s="162" t="str">
        <f>'P16'!F55</f>
        <v>nt</v>
      </c>
      <c r="V45" s="162" t="str">
        <f>'P17'!F55</f>
        <v>nt</v>
      </c>
      <c r="W45" s="162" t="str">
        <f>'P18'!F55</f>
        <v>nt</v>
      </c>
      <c r="X45" s="162" t="str">
        <f>'P19'!F55</f>
        <v>nt</v>
      </c>
      <c r="Y45" s="162" t="str">
        <f>'P20'!F55</f>
        <v>nt</v>
      </c>
      <c r="Z45" s="162" t="str">
        <f>'P21'!F55</f>
        <v>nt</v>
      </c>
      <c r="AA45" s="162" t="str">
        <f>'P22'!F55</f>
        <v>nt</v>
      </c>
      <c r="AB45" s="162" t="str">
        <f>'P23'!F55</f>
        <v>nt</v>
      </c>
      <c r="AC45" s="162" t="str">
        <f>'P24'!F55</f>
        <v>nt</v>
      </c>
      <c r="AD45" s="162" t="str">
        <f>'P25'!F55</f>
        <v>nt</v>
      </c>
      <c r="AE45" s="264" t="str">
        <f>'P26'!F55</f>
        <v>nt</v>
      </c>
      <c r="AF45" s="41">
        <f t="shared" si="85"/>
        <v>3</v>
      </c>
      <c r="AG45" s="41">
        <f t="shared" si="86"/>
        <v>0</v>
      </c>
      <c r="AH45" s="41">
        <f t="shared" si="87"/>
        <v>1</v>
      </c>
      <c r="AI45" s="41">
        <f t="shared" si="88"/>
        <v>22</v>
      </c>
      <c r="AJ45" s="25" t="str">
        <f t="shared" si="89"/>
        <v>C</v>
      </c>
      <c r="AK45" s="20"/>
      <c r="AL45" s="20"/>
      <c r="AM45" s="20"/>
      <c r="AN45" s="54"/>
      <c r="AO45" s="54"/>
      <c r="AP45" s="54"/>
      <c r="AQ45" s="277"/>
      <c r="AR45" s="20"/>
      <c r="AS45" s="265" t="str">
        <f>Résultats!B56</f>
        <v>8.2</v>
      </c>
      <c r="AT45" s="266" t="str">
        <f>Résultats!C56</f>
        <v>A</v>
      </c>
      <c r="AU45" s="41">
        <f>'P01'!$G55</f>
        <v>0</v>
      </c>
      <c r="AV45" s="41">
        <f>'P02'!$G55</f>
        <v>0</v>
      </c>
      <c r="AW45" s="41">
        <f>'P03'!$G55</f>
        <v>0</v>
      </c>
      <c r="AX45" s="41">
        <f>'P04'!$G55</f>
        <v>0</v>
      </c>
      <c r="AY45" s="41">
        <f>'P05'!$G55</f>
        <v>0</v>
      </c>
      <c r="AZ45" s="41">
        <f>'P06'!$G55</f>
        <v>0</v>
      </c>
      <c r="BA45" s="41">
        <f>'P07'!$G55</f>
        <v>0</v>
      </c>
      <c r="BB45" s="41">
        <f>'P08'!$G55</f>
        <v>0</v>
      </c>
      <c r="BC45" s="41">
        <f>'P09'!$G55</f>
        <v>0</v>
      </c>
      <c r="BD45" s="41">
        <f>'P10'!$G55</f>
        <v>0</v>
      </c>
      <c r="BE45" s="41">
        <f>'P11'!$G55</f>
        <v>0</v>
      </c>
      <c r="BF45" s="41">
        <f>'P12'!$G55</f>
        <v>0</v>
      </c>
      <c r="BG45" s="41">
        <f>'P13'!$G55</f>
        <v>0</v>
      </c>
      <c r="BH45" s="41">
        <f>'P14'!$G55</f>
        <v>0</v>
      </c>
      <c r="BI45" s="41">
        <f>'P15'!$G55</f>
        <v>0</v>
      </c>
      <c r="BJ45" s="41">
        <f>'P16'!$G55</f>
        <v>0</v>
      </c>
      <c r="BK45" s="41">
        <f>'P17'!$G55</f>
        <v>0</v>
      </c>
      <c r="BL45" s="41">
        <f>'P18'!$G55</f>
        <v>0</v>
      </c>
      <c r="BM45" s="41">
        <f>'P19'!$G55</f>
        <v>0</v>
      </c>
      <c r="BN45" s="41">
        <f>'P20'!$G55</f>
        <v>0</v>
      </c>
      <c r="BO45" s="41"/>
      <c r="BP45" s="41">
        <f>'P22'!$G55</f>
        <v>0</v>
      </c>
      <c r="BQ45" s="41">
        <f>'P23'!$G55</f>
        <v>0</v>
      </c>
      <c r="BR45" s="41">
        <f>'P24'!$G55</f>
        <v>0</v>
      </c>
      <c r="BS45" s="41">
        <f>'P25'!$G55</f>
        <v>0</v>
      </c>
      <c r="BT45" s="267">
        <f>'P26'!$G55</f>
        <v>0</v>
      </c>
      <c r="BU45" s="41">
        <f t="shared" si="90"/>
        <v>0</v>
      </c>
      <c r="BV45" s="268" t="str">
        <f t="shared" si="91"/>
        <v>-</v>
      </c>
    </row>
    <row r="46" ht="15.75" customHeight="1">
      <c r="A46" s="269" t="s">
        <v>443</v>
      </c>
      <c r="B46" s="262" t="str">
        <f>Résultats!B57</f>
        <v>8.3</v>
      </c>
      <c r="C46" s="263" t="str">
        <f>Résultats!C57</f>
        <v>A</v>
      </c>
      <c r="D46" s="41" t="str">
        <f>Résultats!E57</f>
        <v>x</v>
      </c>
      <c r="E46" s="20"/>
      <c r="F46" s="159" t="str">
        <f>'P01'!F56</f>
        <v>c</v>
      </c>
      <c r="G46" s="162" t="str">
        <f>'P02'!F56</f>
        <v>c</v>
      </c>
      <c r="H46" s="162" t="str">
        <f>'P03'!F56</f>
        <v>c</v>
      </c>
      <c r="I46" s="162" t="str">
        <f>'P04'!F56</f>
        <v>c</v>
      </c>
      <c r="J46" s="162" t="str">
        <f>'P05'!F56</f>
        <v>nt</v>
      </c>
      <c r="K46" s="162" t="str">
        <f>'P06'!F56</f>
        <v>nt</v>
      </c>
      <c r="L46" s="162" t="str">
        <f>'P07'!F56</f>
        <v>nt</v>
      </c>
      <c r="M46" s="162" t="str">
        <f>'P08'!F56</f>
        <v>nt</v>
      </c>
      <c r="N46" s="162" t="str">
        <f>'P09'!F56</f>
        <v>nt</v>
      </c>
      <c r="O46" s="162" t="str">
        <f>'P10'!F56</f>
        <v>nt</v>
      </c>
      <c r="P46" s="162" t="str">
        <f>'P11'!F56</f>
        <v>nt</v>
      </c>
      <c r="Q46" s="162" t="str">
        <f>'P12'!F56</f>
        <v>nt</v>
      </c>
      <c r="R46" s="162" t="str">
        <f>'P13'!F56</f>
        <v>nt</v>
      </c>
      <c r="S46" s="162" t="str">
        <f>'P14'!F56</f>
        <v>nt</v>
      </c>
      <c r="T46" s="162" t="str">
        <f>'P15'!F56</f>
        <v>nt</v>
      </c>
      <c r="U46" s="162" t="str">
        <f>'P16'!F56</f>
        <v>nt</v>
      </c>
      <c r="V46" s="162" t="str">
        <f>'P17'!F56</f>
        <v>nt</v>
      </c>
      <c r="W46" s="162" t="str">
        <f>'P18'!F56</f>
        <v>nt</v>
      </c>
      <c r="X46" s="162" t="str">
        <f>'P19'!F56</f>
        <v>nt</v>
      </c>
      <c r="Y46" s="162" t="str">
        <f>'P20'!F56</f>
        <v>nt</v>
      </c>
      <c r="Z46" s="162" t="str">
        <f>'P21'!F56</f>
        <v>nt</v>
      </c>
      <c r="AA46" s="162" t="str">
        <f>'P22'!F56</f>
        <v>nt</v>
      </c>
      <c r="AB46" s="162" t="str">
        <f>'P23'!F56</f>
        <v>nt</v>
      </c>
      <c r="AC46" s="162" t="str">
        <f>'P24'!F56</f>
        <v>nt</v>
      </c>
      <c r="AD46" s="162" t="str">
        <f>'P25'!F56</f>
        <v>nt</v>
      </c>
      <c r="AE46" s="264" t="str">
        <f>'P26'!F56</f>
        <v>nt</v>
      </c>
      <c r="AF46" s="41">
        <f t="shared" si="85"/>
        <v>4</v>
      </c>
      <c r="AG46" s="41">
        <f t="shared" si="86"/>
        <v>0</v>
      </c>
      <c r="AH46" s="41">
        <f t="shared" si="87"/>
        <v>0</v>
      </c>
      <c r="AI46" s="41">
        <f t="shared" si="88"/>
        <v>22</v>
      </c>
      <c r="AJ46" s="25" t="str">
        <f t="shared" si="89"/>
        <v>C</v>
      </c>
      <c r="AK46" s="20"/>
      <c r="AL46" s="20"/>
      <c r="AM46" s="20"/>
      <c r="AN46" s="54"/>
      <c r="AO46" s="54"/>
      <c r="AP46" s="54"/>
      <c r="AQ46" s="279"/>
      <c r="AR46" s="20"/>
      <c r="AS46" s="265" t="str">
        <f>Résultats!B57</f>
        <v>8.3</v>
      </c>
      <c r="AT46" s="266" t="str">
        <f>Résultats!C57</f>
        <v>A</v>
      </c>
      <c r="AU46" s="41">
        <f>'P01'!$G56</f>
        <v>0</v>
      </c>
      <c r="AV46" s="41">
        <f>'P02'!$G56</f>
        <v>0</v>
      </c>
      <c r="AW46" s="41">
        <f>'P03'!$G56</f>
        <v>0</v>
      </c>
      <c r="AX46" s="41">
        <f>'P04'!$G56</f>
        <v>0</v>
      </c>
      <c r="AY46" s="41">
        <f>'P05'!$G56</f>
        <v>0</v>
      </c>
      <c r="AZ46" s="41">
        <f>'P06'!$G56</f>
        <v>0</v>
      </c>
      <c r="BA46" s="41">
        <f>'P07'!$G56</f>
        <v>0</v>
      </c>
      <c r="BB46" s="41">
        <f>'P08'!$G56</f>
        <v>0</v>
      </c>
      <c r="BC46" s="41">
        <f>'P09'!$G56</f>
        <v>0</v>
      </c>
      <c r="BD46" s="41">
        <f>'P10'!$G56</f>
        <v>0</v>
      </c>
      <c r="BE46" s="41">
        <f>'P11'!$G56</f>
        <v>0</v>
      </c>
      <c r="BF46" s="41">
        <f>'P12'!$G56</f>
        <v>0</v>
      </c>
      <c r="BG46" s="41">
        <f>'P13'!$G56</f>
        <v>0</v>
      </c>
      <c r="BH46" s="41">
        <f>'P14'!$G56</f>
        <v>0</v>
      </c>
      <c r="BI46" s="41">
        <f>'P15'!$G56</f>
        <v>0</v>
      </c>
      <c r="BJ46" s="41">
        <f>'P16'!$G56</f>
        <v>0</v>
      </c>
      <c r="BK46" s="41">
        <f>'P17'!$G56</f>
        <v>0</v>
      </c>
      <c r="BL46" s="41">
        <f>'P18'!$G56</f>
        <v>0</v>
      </c>
      <c r="BM46" s="41">
        <f>'P19'!$G56</f>
        <v>0</v>
      </c>
      <c r="BN46" s="41">
        <f>'P20'!$G56</f>
        <v>0</v>
      </c>
      <c r="BO46" s="41"/>
      <c r="BP46" s="41">
        <f>'P22'!$G56</f>
        <v>0</v>
      </c>
      <c r="BQ46" s="41">
        <f>'P23'!$G56</f>
        <v>0</v>
      </c>
      <c r="BR46" s="41">
        <f>'P24'!$G56</f>
        <v>0</v>
      </c>
      <c r="BS46" s="41">
        <f>'P25'!$G56</f>
        <v>0</v>
      </c>
      <c r="BT46" s="267">
        <f>'P26'!$G56</f>
        <v>0</v>
      </c>
      <c r="BU46" s="41">
        <f t="shared" si="90"/>
        <v>0</v>
      </c>
      <c r="BV46" s="268" t="str">
        <f t="shared" si="91"/>
        <v>-</v>
      </c>
    </row>
    <row r="47" ht="15.75" customHeight="1">
      <c r="A47" s="269" t="s">
        <v>443</v>
      </c>
      <c r="B47" s="262" t="str">
        <f>Résultats!B58</f>
        <v>8.4</v>
      </c>
      <c r="C47" s="263" t="str">
        <f>Résultats!C58</f>
        <v>A</v>
      </c>
      <c r="D47" s="41" t="str">
        <f>Résultats!E58</f>
        <v>x</v>
      </c>
      <c r="E47" s="20"/>
      <c r="F47" s="159" t="str">
        <f>'P01'!F57</f>
        <v>c</v>
      </c>
      <c r="G47" s="162" t="str">
        <f>'P02'!F57</f>
        <v>c</v>
      </c>
      <c r="H47" s="162" t="str">
        <f>'P03'!F57</f>
        <v>c</v>
      </c>
      <c r="I47" s="162" t="str">
        <f>'P04'!F57</f>
        <v>c</v>
      </c>
      <c r="J47" s="162" t="str">
        <f>'P05'!F57</f>
        <v>nt</v>
      </c>
      <c r="K47" s="162" t="str">
        <f>'P06'!F57</f>
        <v>nt</v>
      </c>
      <c r="L47" s="162" t="str">
        <f>'P07'!F57</f>
        <v>nt</v>
      </c>
      <c r="M47" s="162" t="str">
        <f>'P08'!F57</f>
        <v>nt</v>
      </c>
      <c r="N47" s="162" t="str">
        <f>'P09'!F57</f>
        <v>nt</v>
      </c>
      <c r="O47" s="162" t="str">
        <f>'P10'!F57</f>
        <v>nt</v>
      </c>
      <c r="P47" s="162" t="str">
        <f>'P11'!F57</f>
        <v>nt</v>
      </c>
      <c r="Q47" s="162" t="str">
        <f>'P12'!F57</f>
        <v>nt</v>
      </c>
      <c r="R47" s="162" t="str">
        <f>'P13'!F57</f>
        <v>nt</v>
      </c>
      <c r="S47" s="162" t="str">
        <f>'P14'!F57</f>
        <v>nt</v>
      </c>
      <c r="T47" s="162" t="str">
        <f>'P15'!F57</f>
        <v>nt</v>
      </c>
      <c r="U47" s="162" t="str">
        <f>'P16'!F57</f>
        <v>nt</v>
      </c>
      <c r="V47" s="162" t="str">
        <f>'P17'!F57</f>
        <v>nt</v>
      </c>
      <c r="W47" s="162" t="str">
        <f>'P18'!F57</f>
        <v>nt</v>
      </c>
      <c r="X47" s="162" t="str">
        <f>'P19'!F57</f>
        <v>nt</v>
      </c>
      <c r="Y47" s="162" t="str">
        <f>'P20'!F57</f>
        <v>nt</v>
      </c>
      <c r="Z47" s="162" t="str">
        <f>'P21'!F57</f>
        <v>nt</v>
      </c>
      <c r="AA47" s="162" t="str">
        <f>'P22'!F57</f>
        <v>nt</v>
      </c>
      <c r="AB47" s="162" t="str">
        <f>'P23'!F57</f>
        <v>nt</v>
      </c>
      <c r="AC47" s="162" t="str">
        <f>'P24'!F57</f>
        <v>nt</v>
      </c>
      <c r="AD47" s="162" t="str">
        <f>'P25'!F57</f>
        <v>nt</v>
      </c>
      <c r="AE47" s="264" t="str">
        <f>'P26'!F57</f>
        <v>nt</v>
      </c>
      <c r="AF47" s="41">
        <f t="shared" si="85"/>
        <v>4</v>
      </c>
      <c r="AG47" s="41">
        <f t="shared" si="86"/>
        <v>0</v>
      </c>
      <c r="AH47" s="41">
        <f t="shared" si="87"/>
        <v>0</v>
      </c>
      <c r="AI47" s="41">
        <f t="shared" si="88"/>
        <v>22</v>
      </c>
      <c r="AJ47" s="25" t="str">
        <f t="shared" si="89"/>
        <v>C</v>
      </c>
      <c r="AK47" s="20"/>
      <c r="AL47" s="20"/>
      <c r="AM47" s="20"/>
      <c r="AN47" s="54"/>
      <c r="AO47" s="54"/>
      <c r="AP47" s="54"/>
      <c r="AQ47" s="279"/>
      <c r="AR47" s="20"/>
      <c r="AS47" s="265" t="str">
        <f>Résultats!B58</f>
        <v>8.4</v>
      </c>
      <c r="AT47" s="266" t="str">
        <f>Résultats!C58</f>
        <v>A</v>
      </c>
      <c r="AU47" s="41">
        <f>'P01'!$G57</f>
        <v>0</v>
      </c>
      <c r="AV47" s="41">
        <f>'P02'!$G57</f>
        <v>0</v>
      </c>
      <c r="AW47" s="41">
        <f>'P03'!$G57</f>
        <v>0</v>
      </c>
      <c r="AX47" s="41">
        <f>'P04'!$G57</f>
        <v>0</v>
      </c>
      <c r="AY47" s="41">
        <f>'P05'!$G57</f>
        <v>0</v>
      </c>
      <c r="AZ47" s="41">
        <f>'P06'!$G57</f>
        <v>0</v>
      </c>
      <c r="BA47" s="41">
        <f>'P07'!$G57</f>
        <v>0</v>
      </c>
      <c r="BB47" s="41">
        <f>'P08'!$G57</f>
        <v>0</v>
      </c>
      <c r="BC47" s="41">
        <f>'P09'!$G57</f>
        <v>0</v>
      </c>
      <c r="BD47" s="41">
        <f>'P10'!$G57</f>
        <v>0</v>
      </c>
      <c r="BE47" s="41">
        <f>'P11'!$G57</f>
        <v>0</v>
      </c>
      <c r="BF47" s="41">
        <f>'P12'!$G57</f>
        <v>0</v>
      </c>
      <c r="BG47" s="41">
        <f>'P13'!$G57</f>
        <v>0</v>
      </c>
      <c r="BH47" s="41">
        <f>'P14'!$G57</f>
        <v>0</v>
      </c>
      <c r="BI47" s="41">
        <f>'P15'!$G57</f>
        <v>0</v>
      </c>
      <c r="BJ47" s="41">
        <f>'P16'!$G57</f>
        <v>0</v>
      </c>
      <c r="BK47" s="41">
        <f>'P17'!$G57</f>
        <v>0</v>
      </c>
      <c r="BL47" s="41">
        <f>'P18'!$G57</f>
        <v>0</v>
      </c>
      <c r="BM47" s="41">
        <f>'P19'!$G57</f>
        <v>0</v>
      </c>
      <c r="BN47" s="41">
        <f>'P20'!$G57</f>
        <v>0</v>
      </c>
      <c r="BO47" s="41"/>
      <c r="BP47" s="41">
        <f>'P22'!$G57</f>
        <v>0</v>
      </c>
      <c r="BQ47" s="41">
        <f>'P23'!$G57</f>
        <v>0</v>
      </c>
      <c r="BR47" s="41">
        <f>'P24'!$G57</f>
        <v>0</v>
      </c>
      <c r="BS47" s="41">
        <f>'P25'!$G57</f>
        <v>0</v>
      </c>
      <c r="BT47" s="267">
        <f>'P26'!$G57</f>
        <v>0</v>
      </c>
      <c r="BU47" s="41">
        <f t="shared" si="90"/>
        <v>0</v>
      </c>
      <c r="BV47" s="268" t="str">
        <f t="shared" si="91"/>
        <v>-</v>
      </c>
    </row>
    <row r="48" ht="15.75" customHeight="1">
      <c r="A48" s="269" t="s">
        <v>443</v>
      </c>
      <c r="B48" s="262" t="str">
        <f>Résultats!B59</f>
        <v>8.5</v>
      </c>
      <c r="C48" s="263" t="str">
        <f>Résultats!C59</f>
        <v>A</v>
      </c>
      <c r="D48" s="41" t="str">
        <f>Résultats!E59</f>
        <v>x</v>
      </c>
      <c r="E48" s="20"/>
      <c r="F48" s="159" t="str">
        <f>'P01'!F58</f>
        <v>c</v>
      </c>
      <c r="G48" s="162" t="str">
        <f>'P02'!F58</f>
        <v>c</v>
      </c>
      <c r="H48" s="162" t="str">
        <f>'P03'!F58</f>
        <v>c</v>
      </c>
      <c r="I48" s="162" t="str">
        <f>'P04'!F58</f>
        <v>c</v>
      </c>
      <c r="J48" s="162" t="str">
        <f>'P05'!F58</f>
        <v>nt</v>
      </c>
      <c r="K48" s="162" t="str">
        <f>'P06'!F58</f>
        <v>nt</v>
      </c>
      <c r="L48" s="162" t="str">
        <f>'P07'!F58</f>
        <v>nt</v>
      </c>
      <c r="M48" s="162" t="str">
        <f>'P08'!F58</f>
        <v>nt</v>
      </c>
      <c r="N48" s="162" t="str">
        <f>'P09'!F58</f>
        <v>nt</v>
      </c>
      <c r="O48" s="162" t="str">
        <f>'P10'!F58</f>
        <v>nt</v>
      </c>
      <c r="P48" s="162" t="str">
        <f>'P11'!F58</f>
        <v>nt</v>
      </c>
      <c r="Q48" s="162" t="str">
        <f>'P12'!F58</f>
        <v>nt</v>
      </c>
      <c r="R48" s="162" t="str">
        <f>'P13'!F58</f>
        <v>nt</v>
      </c>
      <c r="S48" s="162" t="str">
        <f>'P14'!F58</f>
        <v>nt</v>
      </c>
      <c r="T48" s="162" t="str">
        <f>'P15'!F58</f>
        <v>nt</v>
      </c>
      <c r="U48" s="162" t="str">
        <f>'P16'!F58</f>
        <v>nt</v>
      </c>
      <c r="V48" s="162" t="str">
        <f>'P17'!F58</f>
        <v>nt</v>
      </c>
      <c r="W48" s="162" t="str">
        <f>'P18'!F58</f>
        <v>nt</v>
      </c>
      <c r="X48" s="162" t="str">
        <f>'P19'!F58</f>
        <v>nt</v>
      </c>
      <c r="Y48" s="162" t="str">
        <f>'P20'!F58</f>
        <v>nt</v>
      </c>
      <c r="Z48" s="162" t="str">
        <f>'P21'!F58</f>
        <v>nt</v>
      </c>
      <c r="AA48" s="162" t="str">
        <f>'P22'!F58</f>
        <v>nt</v>
      </c>
      <c r="AB48" s="162" t="str">
        <f>'P23'!F58</f>
        <v>nt</v>
      </c>
      <c r="AC48" s="162" t="str">
        <f>'P24'!F58</f>
        <v>nt</v>
      </c>
      <c r="AD48" s="162" t="str">
        <f>'P25'!F58</f>
        <v>nt</v>
      </c>
      <c r="AE48" s="264" t="str">
        <f>'P26'!F58</f>
        <v>nt</v>
      </c>
      <c r="AF48" s="41">
        <f t="shared" si="85"/>
        <v>4</v>
      </c>
      <c r="AG48" s="41">
        <f t="shared" si="86"/>
        <v>0</v>
      </c>
      <c r="AH48" s="41">
        <f t="shared" si="87"/>
        <v>0</v>
      </c>
      <c r="AI48" s="41">
        <f t="shared" si="88"/>
        <v>22</v>
      </c>
      <c r="AJ48" s="25" t="str">
        <f t="shared" si="89"/>
        <v>C</v>
      </c>
      <c r="AK48" s="20"/>
      <c r="AL48" s="20"/>
      <c r="AM48" s="20"/>
      <c r="AN48" s="54"/>
      <c r="AO48" s="54"/>
      <c r="AP48" s="54"/>
      <c r="AQ48" s="279"/>
      <c r="AR48" s="20"/>
      <c r="AS48" s="265" t="str">
        <f>Résultats!B59</f>
        <v>8.5</v>
      </c>
      <c r="AT48" s="266" t="str">
        <f>Résultats!C59</f>
        <v>A</v>
      </c>
      <c r="AU48" s="41">
        <f>'P01'!$G58</f>
        <v>0</v>
      </c>
      <c r="AV48" s="41">
        <f>'P02'!$G58</f>
        <v>0</v>
      </c>
      <c r="AW48" s="41">
        <f>'P03'!$G58</f>
        <v>0</v>
      </c>
      <c r="AX48" s="41">
        <f>'P04'!$G58</f>
        <v>0</v>
      </c>
      <c r="AY48" s="41">
        <f>'P05'!$G58</f>
        <v>0</v>
      </c>
      <c r="AZ48" s="41">
        <f>'P06'!$G58</f>
        <v>0</v>
      </c>
      <c r="BA48" s="41">
        <f>'P07'!$G58</f>
        <v>0</v>
      </c>
      <c r="BB48" s="41">
        <f>'P08'!$G58</f>
        <v>0</v>
      </c>
      <c r="BC48" s="41">
        <f>'P09'!$G58</f>
        <v>0</v>
      </c>
      <c r="BD48" s="41">
        <f>'P10'!$G58</f>
        <v>0</v>
      </c>
      <c r="BE48" s="41">
        <f>'P11'!$G58</f>
        <v>0</v>
      </c>
      <c r="BF48" s="41">
        <f>'P12'!$G58</f>
        <v>0</v>
      </c>
      <c r="BG48" s="41">
        <f>'P13'!$G58</f>
        <v>0</v>
      </c>
      <c r="BH48" s="41">
        <f>'P14'!$G58</f>
        <v>0</v>
      </c>
      <c r="BI48" s="41">
        <f>'P15'!$G58</f>
        <v>0</v>
      </c>
      <c r="BJ48" s="41">
        <f>'P16'!$G58</f>
        <v>0</v>
      </c>
      <c r="BK48" s="41">
        <f>'P17'!$G58</f>
        <v>0</v>
      </c>
      <c r="BL48" s="41">
        <f>'P18'!$G58</f>
        <v>0</v>
      </c>
      <c r="BM48" s="41">
        <f>'P19'!$G58</f>
        <v>0</v>
      </c>
      <c r="BN48" s="41">
        <f>'P20'!$G58</f>
        <v>0</v>
      </c>
      <c r="BO48" s="41"/>
      <c r="BP48" s="41">
        <f>'P22'!$G58</f>
        <v>0</v>
      </c>
      <c r="BQ48" s="41">
        <f>'P23'!$G58</f>
        <v>0</v>
      </c>
      <c r="BR48" s="41">
        <f>'P24'!$G58</f>
        <v>0</v>
      </c>
      <c r="BS48" s="41">
        <f>'P25'!$G58</f>
        <v>0</v>
      </c>
      <c r="BT48" s="267">
        <f>'P26'!$G58</f>
        <v>0</v>
      </c>
      <c r="BU48" s="41">
        <f t="shared" si="90"/>
        <v>0</v>
      </c>
      <c r="BV48" s="268" t="str">
        <f t="shared" si="91"/>
        <v>-</v>
      </c>
    </row>
    <row r="49" ht="15.75" customHeight="1">
      <c r="A49" s="269" t="s">
        <v>443</v>
      </c>
      <c r="B49" s="262" t="str">
        <f>Résultats!B60</f>
        <v>8.6</v>
      </c>
      <c r="C49" s="263" t="str">
        <f>Résultats!C60</f>
        <v>A</v>
      </c>
      <c r="D49" s="41">
        <f>Résultats!E60</f>
        <v>0</v>
      </c>
      <c r="E49" s="20"/>
      <c r="F49" s="159" t="str">
        <f>'P01'!F59</f>
        <v>c</v>
      </c>
      <c r="G49" s="162" t="str">
        <f>'P02'!F59</f>
        <v>c</v>
      </c>
      <c r="H49" s="162" t="str">
        <f>'P03'!F59</f>
        <v>c</v>
      </c>
      <c r="I49" s="162" t="str">
        <f>'P04'!F59</f>
        <v>c</v>
      </c>
      <c r="J49" s="162" t="str">
        <f>'P05'!F59</f>
        <v>nt</v>
      </c>
      <c r="K49" s="162" t="str">
        <f>'P06'!F59</f>
        <v>nt</v>
      </c>
      <c r="L49" s="162" t="str">
        <f>'P07'!F59</f>
        <v>nt</v>
      </c>
      <c r="M49" s="162" t="str">
        <f>'P08'!F59</f>
        <v>nt</v>
      </c>
      <c r="N49" s="162" t="str">
        <f>'P09'!F59</f>
        <v>nt</v>
      </c>
      <c r="O49" s="162" t="str">
        <f>'P10'!F59</f>
        <v>nt</v>
      </c>
      <c r="P49" s="162" t="str">
        <f>'P11'!F59</f>
        <v>nt</v>
      </c>
      <c r="Q49" s="162" t="str">
        <f>'P12'!F59</f>
        <v>nt</v>
      </c>
      <c r="R49" s="162" t="str">
        <f>'P13'!F59</f>
        <v>nt</v>
      </c>
      <c r="S49" s="162" t="str">
        <f>'P14'!F59</f>
        <v>nt</v>
      </c>
      <c r="T49" s="162" t="str">
        <f>'P15'!F59</f>
        <v>nt</v>
      </c>
      <c r="U49" s="162" t="str">
        <f>'P16'!F59</f>
        <v>nt</v>
      </c>
      <c r="V49" s="162" t="str">
        <f>'P17'!F59</f>
        <v>nt</v>
      </c>
      <c r="W49" s="162" t="str">
        <f>'P18'!F59</f>
        <v>nt</v>
      </c>
      <c r="X49" s="162" t="str">
        <f>'P19'!F59</f>
        <v>nt</v>
      </c>
      <c r="Y49" s="162" t="str">
        <f>'P20'!F59</f>
        <v>nt</v>
      </c>
      <c r="Z49" s="162" t="str">
        <f>'P21'!F59</f>
        <v>nt</v>
      </c>
      <c r="AA49" s="162" t="str">
        <f>'P22'!F59</f>
        <v>nt</v>
      </c>
      <c r="AB49" s="162" t="str">
        <f>'P23'!F59</f>
        <v>nt</v>
      </c>
      <c r="AC49" s="162" t="str">
        <f>'P24'!F59</f>
        <v>nt</v>
      </c>
      <c r="AD49" s="162" t="str">
        <f>'P25'!F59</f>
        <v>nt</v>
      </c>
      <c r="AE49" s="264" t="str">
        <f>'P26'!F59</f>
        <v>nt</v>
      </c>
      <c r="AF49" s="41">
        <f t="shared" si="85"/>
        <v>4</v>
      </c>
      <c r="AG49" s="41">
        <f t="shared" si="86"/>
        <v>0</v>
      </c>
      <c r="AH49" s="41">
        <f t="shared" si="87"/>
        <v>0</v>
      </c>
      <c r="AI49" s="41">
        <f t="shared" si="88"/>
        <v>22</v>
      </c>
      <c r="AJ49" s="25" t="str">
        <f t="shared" si="89"/>
        <v>C</v>
      </c>
      <c r="AK49" s="20"/>
      <c r="AL49" s="20"/>
      <c r="AM49" s="20"/>
      <c r="AN49" s="54"/>
      <c r="AO49" s="54"/>
      <c r="AP49" s="54"/>
      <c r="AQ49" s="279"/>
      <c r="AR49" s="20"/>
      <c r="AS49" s="265" t="str">
        <f>Résultats!B60</f>
        <v>8.6</v>
      </c>
      <c r="AT49" s="266" t="str">
        <f>Résultats!C60</f>
        <v>A</v>
      </c>
      <c r="AU49" s="41">
        <f>'P01'!$G59</f>
        <v>0</v>
      </c>
      <c r="AV49" s="41">
        <f>'P02'!$G59</f>
        <v>0</v>
      </c>
      <c r="AW49" s="41">
        <f>'P03'!$G59</f>
        <v>0</v>
      </c>
      <c r="AX49" s="41">
        <f>'P04'!$G59</f>
        <v>0</v>
      </c>
      <c r="AY49" s="41">
        <f>'P05'!$G59</f>
        <v>0</v>
      </c>
      <c r="AZ49" s="41">
        <f>'P06'!$G59</f>
        <v>0</v>
      </c>
      <c r="BA49" s="41">
        <f>'P07'!$G59</f>
        <v>0</v>
      </c>
      <c r="BB49" s="41">
        <f>'P08'!$G59</f>
        <v>0</v>
      </c>
      <c r="BC49" s="41">
        <f>'P09'!$G59</f>
        <v>0</v>
      </c>
      <c r="BD49" s="41">
        <f>'P10'!$G59</f>
        <v>0</v>
      </c>
      <c r="BE49" s="41">
        <f>'P11'!$G59</f>
        <v>0</v>
      </c>
      <c r="BF49" s="41">
        <f>'P12'!$G59</f>
        <v>0</v>
      </c>
      <c r="BG49" s="41">
        <f>'P13'!$G59</f>
        <v>0</v>
      </c>
      <c r="BH49" s="41">
        <f>'P14'!$G59</f>
        <v>0</v>
      </c>
      <c r="BI49" s="41">
        <f>'P15'!$G59</f>
        <v>0</v>
      </c>
      <c r="BJ49" s="41">
        <f>'P16'!$G59</f>
        <v>0</v>
      </c>
      <c r="BK49" s="41">
        <f>'P17'!$G59</f>
        <v>0</v>
      </c>
      <c r="BL49" s="41">
        <f>'P18'!$G59</f>
        <v>0</v>
      </c>
      <c r="BM49" s="41">
        <f>'P19'!$G59</f>
        <v>0</v>
      </c>
      <c r="BN49" s="41">
        <f>'P20'!$G59</f>
        <v>0</v>
      </c>
      <c r="BO49" s="41"/>
      <c r="BP49" s="41">
        <f>'P22'!$G59</f>
        <v>0</v>
      </c>
      <c r="BQ49" s="41">
        <f>'P23'!$G59</f>
        <v>0</v>
      </c>
      <c r="BR49" s="41">
        <f>'P24'!$G59</f>
        <v>0</v>
      </c>
      <c r="BS49" s="41">
        <f>'P25'!$G59</f>
        <v>0</v>
      </c>
      <c r="BT49" s="267">
        <f>'P26'!$G59</f>
        <v>0</v>
      </c>
      <c r="BU49" s="41">
        <f t="shared" si="90"/>
        <v>0</v>
      </c>
      <c r="BV49" s="268" t="str">
        <f t="shared" si="91"/>
        <v>-</v>
      </c>
    </row>
    <row r="50" ht="15.75" customHeight="1">
      <c r="A50" s="269" t="s">
        <v>443</v>
      </c>
      <c r="B50" s="262" t="str">
        <f>Résultats!B61</f>
        <v>8.7</v>
      </c>
      <c r="C50" s="263" t="str">
        <f>Résultats!C61</f>
        <v>AA</v>
      </c>
      <c r="D50" s="41">
        <f>Résultats!E61</f>
        <v>0</v>
      </c>
      <c r="E50" s="20"/>
      <c r="F50" s="159" t="str">
        <f>'P01'!F60</f>
        <v>na</v>
      </c>
      <c r="G50" s="162" t="str">
        <f>'P02'!F60</f>
        <v>na</v>
      </c>
      <c r="H50" s="162" t="str">
        <f>'P03'!F60</f>
        <v>na</v>
      </c>
      <c r="I50" s="162" t="str">
        <f>'P04'!F60</f>
        <v>na</v>
      </c>
      <c r="J50" s="162" t="str">
        <f>'P05'!F60</f>
        <v>nt</v>
      </c>
      <c r="K50" s="162" t="str">
        <f>'P06'!F60</f>
        <v>nt</v>
      </c>
      <c r="L50" s="162" t="str">
        <f>'P07'!F60</f>
        <v>nt</v>
      </c>
      <c r="M50" s="162" t="str">
        <f>'P08'!F60</f>
        <v>nt</v>
      </c>
      <c r="N50" s="162" t="str">
        <f>'P09'!F60</f>
        <v>nt</v>
      </c>
      <c r="O50" s="162" t="str">
        <f>'P10'!F60</f>
        <v>nt</v>
      </c>
      <c r="P50" s="162" t="str">
        <f>'P11'!F60</f>
        <v>nt</v>
      </c>
      <c r="Q50" s="162" t="str">
        <f>'P12'!F60</f>
        <v>nt</v>
      </c>
      <c r="R50" s="162" t="str">
        <f>'P13'!F60</f>
        <v>nt</v>
      </c>
      <c r="S50" s="162" t="str">
        <f>'P14'!F60</f>
        <v>nt</v>
      </c>
      <c r="T50" s="162" t="str">
        <f>'P15'!F60</f>
        <v>nt</v>
      </c>
      <c r="U50" s="162" t="str">
        <f>'P16'!F60</f>
        <v>nt</v>
      </c>
      <c r="V50" s="162" t="str">
        <f>'P17'!F60</f>
        <v>nt</v>
      </c>
      <c r="W50" s="162" t="str">
        <f>'P18'!F60</f>
        <v>nt</v>
      </c>
      <c r="X50" s="162" t="str">
        <f>'P19'!F60</f>
        <v>nt</v>
      </c>
      <c r="Y50" s="162" t="str">
        <f>'P20'!F60</f>
        <v>nt</v>
      </c>
      <c r="Z50" s="162" t="str">
        <f>'P21'!F60</f>
        <v>nt</v>
      </c>
      <c r="AA50" s="162" t="str">
        <f>'P22'!F60</f>
        <v>nt</v>
      </c>
      <c r="AB50" s="162" t="str">
        <f>'P23'!F60</f>
        <v>nt</v>
      </c>
      <c r="AC50" s="162" t="str">
        <f>'P24'!F60</f>
        <v>nt</v>
      </c>
      <c r="AD50" s="162" t="str">
        <f>'P25'!F60</f>
        <v>nt</v>
      </c>
      <c r="AE50" s="264" t="str">
        <f>'P26'!F60</f>
        <v>nt</v>
      </c>
      <c r="AF50" s="41">
        <f t="shared" si="85"/>
        <v>0</v>
      </c>
      <c r="AG50" s="41">
        <f t="shared" si="86"/>
        <v>0</v>
      </c>
      <c r="AH50" s="41">
        <f t="shared" si="87"/>
        <v>4</v>
      </c>
      <c r="AI50" s="41">
        <f t="shared" si="88"/>
        <v>22</v>
      </c>
      <c r="AJ50" s="25" t="str">
        <f t="shared" si="89"/>
        <v>NA</v>
      </c>
      <c r="AK50" s="20"/>
      <c r="AL50" s="20"/>
      <c r="AM50" s="20"/>
      <c r="AN50" s="54"/>
      <c r="AO50" s="54"/>
      <c r="AP50" s="54"/>
      <c r="AQ50" s="279"/>
      <c r="AR50" s="20"/>
      <c r="AS50" s="265" t="str">
        <f>Résultats!B61</f>
        <v>8.7</v>
      </c>
      <c r="AT50" s="266" t="str">
        <f>Résultats!C61</f>
        <v>AA</v>
      </c>
      <c r="AU50" s="41">
        <f>'P01'!$G60</f>
        <v>0</v>
      </c>
      <c r="AV50" s="41">
        <f>'P02'!$G60</f>
        <v>0</v>
      </c>
      <c r="AW50" s="41">
        <f>'P03'!$G60</f>
        <v>0</v>
      </c>
      <c r="AX50" s="41">
        <f>'P04'!$G60</f>
        <v>0</v>
      </c>
      <c r="AY50" s="41">
        <f>'P05'!$G60</f>
        <v>0</v>
      </c>
      <c r="AZ50" s="41">
        <f>'P06'!$G60</f>
        <v>0</v>
      </c>
      <c r="BA50" s="41">
        <f>'P07'!$G60</f>
        <v>0</v>
      </c>
      <c r="BB50" s="41">
        <f>'P08'!$G60</f>
        <v>0</v>
      </c>
      <c r="BC50" s="41">
        <f>'P09'!$G60</f>
        <v>0</v>
      </c>
      <c r="BD50" s="41">
        <f>'P10'!$G60</f>
        <v>0</v>
      </c>
      <c r="BE50" s="41">
        <f>'P11'!$G60</f>
        <v>0</v>
      </c>
      <c r="BF50" s="41">
        <f>'P12'!$G60</f>
        <v>0</v>
      </c>
      <c r="BG50" s="41">
        <f>'P13'!$G60</f>
        <v>0</v>
      </c>
      <c r="BH50" s="41">
        <f>'P14'!$G60</f>
        <v>0</v>
      </c>
      <c r="BI50" s="41">
        <f>'P15'!$G60</f>
        <v>0</v>
      </c>
      <c r="BJ50" s="41">
        <f>'P16'!$G60</f>
        <v>0</v>
      </c>
      <c r="BK50" s="41">
        <f>'P17'!$G60</f>
        <v>0</v>
      </c>
      <c r="BL50" s="41">
        <f>'P18'!$G60</f>
        <v>0</v>
      </c>
      <c r="BM50" s="41">
        <f>'P19'!$G60</f>
        <v>0</v>
      </c>
      <c r="BN50" s="41">
        <f>'P20'!$G60</f>
        <v>0</v>
      </c>
      <c r="BO50" s="41"/>
      <c r="BP50" s="41">
        <f>'P22'!$G60</f>
        <v>0</v>
      </c>
      <c r="BQ50" s="41">
        <f>'P23'!$G60</f>
        <v>0</v>
      </c>
      <c r="BR50" s="41">
        <f>'P24'!$G60</f>
        <v>0</v>
      </c>
      <c r="BS50" s="41">
        <f>'P25'!$G60</f>
        <v>0</v>
      </c>
      <c r="BT50" s="267">
        <f>'P26'!$G60</f>
        <v>0</v>
      </c>
      <c r="BU50" s="41">
        <f t="shared" si="90"/>
        <v>0</v>
      </c>
      <c r="BV50" s="268" t="str">
        <f t="shared" si="91"/>
        <v>-</v>
      </c>
    </row>
    <row r="51" ht="15.75" customHeight="1">
      <c r="A51" s="269" t="s">
        <v>443</v>
      </c>
      <c r="B51" s="262" t="str">
        <f>Résultats!B62</f>
        <v>8.8</v>
      </c>
      <c r="C51" s="263" t="str">
        <f>Résultats!C62</f>
        <v>AA</v>
      </c>
      <c r="D51" s="41">
        <f>Résultats!E62</f>
        <v>0</v>
      </c>
      <c r="E51" s="20"/>
      <c r="F51" s="159" t="str">
        <f>'P01'!F61</f>
        <v>na</v>
      </c>
      <c r="G51" s="162" t="str">
        <f>'P02'!F61</f>
        <v>na</v>
      </c>
      <c r="H51" s="162" t="str">
        <f>'P03'!F61</f>
        <v>na</v>
      </c>
      <c r="I51" s="162" t="str">
        <f>'P04'!F61</f>
        <v>na</v>
      </c>
      <c r="J51" s="162" t="str">
        <f>'P05'!F61</f>
        <v>nt</v>
      </c>
      <c r="K51" s="162" t="str">
        <f>'P06'!F61</f>
        <v>nt</v>
      </c>
      <c r="L51" s="162" t="str">
        <f>'P07'!F61</f>
        <v>nt</v>
      </c>
      <c r="M51" s="162" t="str">
        <f>'P08'!F61</f>
        <v>nt</v>
      </c>
      <c r="N51" s="162" t="str">
        <f>'P09'!F61</f>
        <v>nt</v>
      </c>
      <c r="O51" s="162" t="str">
        <f>'P10'!F61</f>
        <v>nt</v>
      </c>
      <c r="P51" s="162" t="str">
        <f>'P11'!F61</f>
        <v>nt</v>
      </c>
      <c r="Q51" s="162" t="str">
        <f>'P12'!F61</f>
        <v>nt</v>
      </c>
      <c r="R51" s="162" t="str">
        <f>'P13'!F61</f>
        <v>nt</v>
      </c>
      <c r="S51" s="162" t="str">
        <f>'P14'!F61</f>
        <v>nt</v>
      </c>
      <c r="T51" s="162" t="str">
        <f>'P15'!F61</f>
        <v>nt</v>
      </c>
      <c r="U51" s="162" t="str">
        <f>'P16'!F61</f>
        <v>nt</v>
      </c>
      <c r="V51" s="162" t="str">
        <f>'P17'!F61</f>
        <v>nt</v>
      </c>
      <c r="W51" s="162" t="str">
        <f>'P18'!F61</f>
        <v>nt</v>
      </c>
      <c r="X51" s="162" t="str">
        <f>'P19'!F61</f>
        <v>nt</v>
      </c>
      <c r="Y51" s="162" t="str">
        <f>'P20'!F61</f>
        <v>nt</v>
      </c>
      <c r="Z51" s="162" t="str">
        <f>'P21'!F61</f>
        <v>nt</v>
      </c>
      <c r="AA51" s="162" t="str">
        <f>'P22'!F61</f>
        <v>nt</v>
      </c>
      <c r="AB51" s="162" t="str">
        <f>'P23'!F61</f>
        <v>nt</v>
      </c>
      <c r="AC51" s="162" t="str">
        <f>'P24'!F61</f>
        <v>nt</v>
      </c>
      <c r="AD51" s="162" t="str">
        <f>'P25'!F61</f>
        <v>nt</v>
      </c>
      <c r="AE51" s="264" t="str">
        <f>'P26'!F61</f>
        <v>nt</v>
      </c>
      <c r="AF51" s="41">
        <f t="shared" si="85"/>
        <v>0</v>
      </c>
      <c r="AG51" s="41">
        <f t="shared" si="86"/>
        <v>0</v>
      </c>
      <c r="AH51" s="41">
        <f t="shared" si="87"/>
        <v>4</v>
      </c>
      <c r="AI51" s="41">
        <f t="shared" si="88"/>
        <v>22</v>
      </c>
      <c r="AJ51" s="25" t="str">
        <f t="shared" si="89"/>
        <v>NA</v>
      </c>
      <c r="AK51" s="20"/>
      <c r="AL51" s="20"/>
      <c r="AM51" s="20"/>
      <c r="AN51" s="54"/>
      <c r="AO51" s="54"/>
      <c r="AP51" s="54"/>
      <c r="AQ51" s="274"/>
      <c r="AR51" s="20"/>
      <c r="AS51" s="265" t="str">
        <f>Résultats!B62</f>
        <v>8.8</v>
      </c>
      <c r="AT51" s="266" t="str">
        <f>Résultats!C62</f>
        <v>AA</v>
      </c>
      <c r="AU51" s="41">
        <f>'P01'!$G61</f>
        <v>0</v>
      </c>
      <c r="AV51" s="41">
        <f>'P02'!$G61</f>
        <v>0</v>
      </c>
      <c r="AW51" s="41">
        <f>'P03'!$G61</f>
        <v>0</v>
      </c>
      <c r="AX51" s="41">
        <f>'P04'!$G61</f>
        <v>0</v>
      </c>
      <c r="AY51" s="41">
        <f>'P05'!$G61</f>
        <v>0</v>
      </c>
      <c r="AZ51" s="41">
        <f>'P06'!$G61</f>
        <v>0</v>
      </c>
      <c r="BA51" s="41">
        <f>'P07'!$G61</f>
        <v>0</v>
      </c>
      <c r="BB51" s="41">
        <f>'P08'!$G61</f>
        <v>0</v>
      </c>
      <c r="BC51" s="41">
        <f>'P09'!$G61</f>
        <v>0</v>
      </c>
      <c r="BD51" s="41">
        <f>'P10'!$G61</f>
        <v>0</v>
      </c>
      <c r="BE51" s="41">
        <f>'P11'!$G61</f>
        <v>0</v>
      </c>
      <c r="BF51" s="41">
        <f>'P12'!$G61</f>
        <v>0</v>
      </c>
      <c r="BG51" s="41">
        <f>'P13'!$G61</f>
        <v>0</v>
      </c>
      <c r="BH51" s="41">
        <f>'P14'!$G61</f>
        <v>0</v>
      </c>
      <c r="BI51" s="41">
        <f>'P15'!$G61</f>
        <v>0</v>
      </c>
      <c r="BJ51" s="41">
        <f>'P16'!$G61</f>
        <v>0</v>
      </c>
      <c r="BK51" s="41">
        <f>'P17'!$G61</f>
        <v>0</v>
      </c>
      <c r="BL51" s="41">
        <f>'P18'!$G61</f>
        <v>0</v>
      </c>
      <c r="BM51" s="41">
        <f>'P19'!$G61</f>
        <v>0</v>
      </c>
      <c r="BN51" s="41">
        <f>'P20'!$G61</f>
        <v>0</v>
      </c>
      <c r="BO51" s="41"/>
      <c r="BP51" s="41">
        <f>'P22'!$G61</f>
        <v>0</v>
      </c>
      <c r="BQ51" s="41">
        <f>'P23'!$G61</f>
        <v>0</v>
      </c>
      <c r="BR51" s="41">
        <f>'P24'!$G61</f>
        <v>0</v>
      </c>
      <c r="BS51" s="41">
        <f>'P25'!$G61</f>
        <v>0</v>
      </c>
      <c r="BT51" s="267">
        <f>'P26'!$G61</f>
        <v>0</v>
      </c>
      <c r="BU51" s="41">
        <f t="shared" si="90"/>
        <v>0</v>
      </c>
      <c r="BV51" s="268" t="str">
        <f t="shared" si="91"/>
        <v>-</v>
      </c>
    </row>
    <row r="52" ht="15.75" customHeight="1">
      <c r="A52" s="269" t="s">
        <v>443</v>
      </c>
      <c r="B52" s="262" t="str">
        <f>Résultats!B63</f>
        <v>8.9</v>
      </c>
      <c r="C52" s="263" t="str">
        <f>Résultats!C63</f>
        <v>A</v>
      </c>
      <c r="D52" s="41">
        <f>Résultats!E63</f>
        <v>0</v>
      </c>
      <c r="E52" s="20"/>
      <c r="F52" s="159" t="str">
        <f>'P01'!F62</f>
        <v>c</v>
      </c>
      <c r="G52" s="162" t="str">
        <f>'P02'!F62</f>
        <v>c</v>
      </c>
      <c r="H52" s="162" t="str">
        <f>'P03'!F62</f>
        <v>c</v>
      </c>
      <c r="I52" s="162" t="str">
        <f>'P04'!F62</f>
        <v>c</v>
      </c>
      <c r="J52" s="162" t="str">
        <f>'P05'!F62</f>
        <v>nt</v>
      </c>
      <c r="K52" s="162" t="str">
        <f>'P06'!F62</f>
        <v>nt</v>
      </c>
      <c r="L52" s="162" t="str">
        <f>'P07'!F62</f>
        <v>nt</v>
      </c>
      <c r="M52" s="162" t="str">
        <f>'P08'!F62</f>
        <v>nt</v>
      </c>
      <c r="N52" s="162" t="str">
        <f>'P09'!F62</f>
        <v>nt</v>
      </c>
      <c r="O52" s="162" t="str">
        <f>'P10'!F62</f>
        <v>nt</v>
      </c>
      <c r="P52" s="162" t="str">
        <f>'P11'!F62</f>
        <v>nt</v>
      </c>
      <c r="Q52" s="162" t="str">
        <f>'P12'!F62</f>
        <v>nt</v>
      </c>
      <c r="R52" s="162" t="str">
        <f>'P13'!F62</f>
        <v>nt</v>
      </c>
      <c r="S52" s="162" t="str">
        <f>'P14'!F62</f>
        <v>nt</v>
      </c>
      <c r="T52" s="162" t="str">
        <f>'P15'!F62</f>
        <v>nt</v>
      </c>
      <c r="U52" s="162" t="str">
        <f>'P16'!F62</f>
        <v>nt</v>
      </c>
      <c r="V52" s="162" t="str">
        <f>'P17'!F62</f>
        <v>nt</v>
      </c>
      <c r="W52" s="162" t="str">
        <f>'P18'!F62</f>
        <v>nt</v>
      </c>
      <c r="X52" s="162" t="str">
        <f>'P19'!F62</f>
        <v>nt</v>
      </c>
      <c r="Y52" s="162" t="str">
        <f>'P20'!F62</f>
        <v>nt</v>
      </c>
      <c r="Z52" s="162" t="str">
        <f>'P21'!F62</f>
        <v>nt</v>
      </c>
      <c r="AA52" s="162" t="str">
        <f>'P22'!F62</f>
        <v>nt</v>
      </c>
      <c r="AB52" s="162" t="str">
        <f>'P23'!F62</f>
        <v>nt</v>
      </c>
      <c r="AC52" s="162" t="str">
        <f>'P24'!F62</f>
        <v>nt</v>
      </c>
      <c r="AD52" s="162" t="str">
        <f>'P25'!F62</f>
        <v>nt</v>
      </c>
      <c r="AE52" s="264" t="str">
        <f>'P26'!F62</f>
        <v>nt</v>
      </c>
      <c r="AF52" s="41">
        <f t="shared" si="85"/>
        <v>4</v>
      </c>
      <c r="AG52" s="41">
        <f t="shared" si="86"/>
        <v>0</v>
      </c>
      <c r="AH52" s="41">
        <f t="shared" si="87"/>
        <v>0</v>
      </c>
      <c r="AI52" s="41">
        <f t="shared" si="88"/>
        <v>22</v>
      </c>
      <c r="AJ52" s="25" t="str">
        <f t="shared" si="89"/>
        <v>C</v>
      </c>
      <c r="AK52" s="20"/>
      <c r="AL52" s="20"/>
      <c r="AM52" s="20"/>
      <c r="AN52" s="54"/>
      <c r="AO52" s="54"/>
      <c r="AP52" s="54"/>
      <c r="AQ52" s="274"/>
      <c r="AR52" s="20"/>
      <c r="AS52" s="265" t="str">
        <f>Résultats!B63</f>
        <v>8.9</v>
      </c>
      <c r="AT52" s="266" t="str">
        <f>Résultats!C63</f>
        <v>A</v>
      </c>
      <c r="AU52" s="41">
        <f>'P01'!$G62</f>
        <v>0</v>
      </c>
      <c r="AV52" s="41">
        <f>'P02'!$G62</f>
        <v>0</v>
      </c>
      <c r="AW52" s="41">
        <f>'P03'!$G62</f>
        <v>0</v>
      </c>
      <c r="AX52" s="41">
        <f>'P04'!$G62</f>
        <v>0</v>
      </c>
      <c r="AY52" s="41">
        <f>'P05'!$G62</f>
        <v>0</v>
      </c>
      <c r="AZ52" s="41">
        <f>'P06'!$G62</f>
        <v>0</v>
      </c>
      <c r="BA52" s="41">
        <f>'P07'!$G62</f>
        <v>0</v>
      </c>
      <c r="BB52" s="41">
        <f>'P08'!$G62</f>
        <v>0</v>
      </c>
      <c r="BC52" s="41">
        <f>'P09'!$G62</f>
        <v>0</v>
      </c>
      <c r="BD52" s="41">
        <f>'P10'!$G62</f>
        <v>0</v>
      </c>
      <c r="BE52" s="41">
        <f>'P11'!$G62</f>
        <v>0</v>
      </c>
      <c r="BF52" s="41">
        <f>'P12'!$G62</f>
        <v>0</v>
      </c>
      <c r="BG52" s="41">
        <f>'P13'!$G62</f>
        <v>0</v>
      </c>
      <c r="BH52" s="41">
        <f>'P14'!$G62</f>
        <v>0</v>
      </c>
      <c r="BI52" s="41">
        <f>'P15'!$G62</f>
        <v>0</v>
      </c>
      <c r="BJ52" s="41">
        <f>'P16'!$G62</f>
        <v>0</v>
      </c>
      <c r="BK52" s="41">
        <f>'P17'!$G62</f>
        <v>0</v>
      </c>
      <c r="BL52" s="41">
        <f>'P18'!$G62</f>
        <v>0</v>
      </c>
      <c r="BM52" s="41">
        <f>'P19'!$G62</f>
        <v>0</v>
      </c>
      <c r="BN52" s="41">
        <f>'P20'!$G62</f>
        <v>0</v>
      </c>
      <c r="BO52" s="41"/>
      <c r="BP52" s="41">
        <f>'P22'!$G62</f>
        <v>0</v>
      </c>
      <c r="BQ52" s="41">
        <f>'P23'!$G62</f>
        <v>0</v>
      </c>
      <c r="BR52" s="41">
        <f>'P24'!$G62</f>
        <v>0</v>
      </c>
      <c r="BS52" s="41">
        <f>'P25'!$G62</f>
        <v>0</v>
      </c>
      <c r="BT52" s="267">
        <f>'P26'!$G62</f>
        <v>0</v>
      </c>
      <c r="BU52" s="41">
        <f t="shared" si="90"/>
        <v>0</v>
      </c>
      <c r="BV52" s="268" t="str">
        <f t="shared" si="91"/>
        <v>-</v>
      </c>
    </row>
    <row r="53" ht="15.75" customHeight="1">
      <c r="A53" s="286" t="s">
        <v>443</v>
      </c>
      <c r="B53" s="262" t="str">
        <f>Résultats!B64</f>
        <v>8.10</v>
      </c>
      <c r="C53" s="263" t="str">
        <f>Résultats!C64</f>
        <v>A</v>
      </c>
      <c r="D53" s="41">
        <f>Résultats!E64</f>
        <v>0</v>
      </c>
      <c r="E53" s="20"/>
      <c r="F53" s="159" t="str">
        <f>'P01'!F63</f>
        <v>na</v>
      </c>
      <c r="G53" s="162" t="str">
        <f>'P02'!F63</f>
        <v>na</v>
      </c>
      <c r="H53" s="162" t="str">
        <f>'P03'!F63</f>
        <v>na</v>
      </c>
      <c r="I53" s="162" t="str">
        <f>'P04'!F63</f>
        <v>na</v>
      </c>
      <c r="J53" s="162" t="str">
        <f>'P05'!F63</f>
        <v>nt</v>
      </c>
      <c r="K53" s="162" t="str">
        <f>'P06'!F63</f>
        <v>nt</v>
      </c>
      <c r="L53" s="162" t="str">
        <f>'P07'!F63</f>
        <v>nt</v>
      </c>
      <c r="M53" s="162" t="str">
        <f>'P08'!F63</f>
        <v>nt</v>
      </c>
      <c r="N53" s="162" t="str">
        <f>'P09'!F63</f>
        <v>nt</v>
      </c>
      <c r="O53" s="162" t="str">
        <f>'P10'!F63</f>
        <v>nt</v>
      </c>
      <c r="P53" s="162" t="str">
        <f>'P11'!F63</f>
        <v>nt</v>
      </c>
      <c r="Q53" s="162" t="str">
        <f>'P12'!F63</f>
        <v>nt</v>
      </c>
      <c r="R53" s="162" t="str">
        <f>'P13'!F63</f>
        <v>nt</v>
      </c>
      <c r="S53" s="162" t="str">
        <f>'P14'!F63</f>
        <v>nt</v>
      </c>
      <c r="T53" s="162" t="str">
        <f>'P15'!F63</f>
        <v>nt</v>
      </c>
      <c r="U53" s="162" t="str">
        <f>'P16'!F63</f>
        <v>nt</v>
      </c>
      <c r="V53" s="162" t="str">
        <f>'P17'!F63</f>
        <v>nt</v>
      </c>
      <c r="W53" s="162" t="str">
        <f>'P18'!F63</f>
        <v>nt</v>
      </c>
      <c r="X53" s="162" t="str">
        <f>'P19'!F63</f>
        <v>nt</v>
      </c>
      <c r="Y53" s="162" t="str">
        <f>'P20'!F63</f>
        <v>nt</v>
      </c>
      <c r="Z53" s="162" t="str">
        <f>'P21'!F63</f>
        <v>nt</v>
      </c>
      <c r="AA53" s="162" t="str">
        <f>'P22'!F63</f>
        <v>nt</v>
      </c>
      <c r="AB53" s="162" t="str">
        <f>'P23'!F63</f>
        <v>nt</v>
      </c>
      <c r="AC53" s="162" t="str">
        <f>'P24'!F63</f>
        <v>nt</v>
      </c>
      <c r="AD53" s="162" t="str">
        <f>'P25'!F63</f>
        <v>nt</v>
      </c>
      <c r="AE53" s="264" t="str">
        <f>'P26'!F63</f>
        <v>nt</v>
      </c>
      <c r="AF53" s="41">
        <f t="shared" si="85"/>
        <v>0</v>
      </c>
      <c r="AG53" s="41">
        <f t="shared" si="86"/>
        <v>0</v>
      </c>
      <c r="AH53" s="41">
        <f t="shared" si="87"/>
        <v>4</v>
      </c>
      <c r="AI53" s="41">
        <f t="shared" si="88"/>
        <v>22</v>
      </c>
      <c r="AJ53" s="25" t="str">
        <f t="shared" si="89"/>
        <v>NA</v>
      </c>
      <c r="AK53" s="20"/>
      <c r="AL53" s="20"/>
      <c r="AM53" s="20"/>
      <c r="AN53" s="54"/>
      <c r="AO53" s="54"/>
      <c r="AP53" s="54"/>
      <c r="AQ53" s="274"/>
      <c r="AR53" s="20"/>
      <c r="AS53" s="265" t="str">
        <f>Résultats!B64</f>
        <v>8.10</v>
      </c>
      <c r="AT53" s="266" t="str">
        <f>Résultats!C64</f>
        <v>A</v>
      </c>
      <c r="AU53" s="41">
        <f>'P01'!$G63</f>
        <v>0</v>
      </c>
      <c r="AV53" s="41">
        <f>'P02'!$G63</f>
        <v>0</v>
      </c>
      <c r="AW53" s="41">
        <f>'P03'!$G63</f>
        <v>0</v>
      </c>
      <c r="AX53" s="41">
        <f>'P04'!$G63</f>
        <v>0</v>
      </c>
      <c r="AY53" s="41">
        <f>'P05'!$G63</f>
        <v>0</v>
      </c>
      <c r="AZ53" s="41">
        <f>'P06'!$G63</f>
        <v>0</v>
      </c>
      <c r="BA53" s="41">
        <f>'P07'!$G63</f>
        <v>0</v>
      </c>
      <c r="BB53" s="41">
        <f>'P08'!$G63</f>
        <v>0</v>
      </c>
      <c r="BC53" s="41">
        <f>'P09'!$G63</f>
        <v>0</v>
      </c>
      <c r="BD53" s="41">
        <f>'P10'!$G63</f>
        <v>0</v>
      </c>
      <c r="BE53" s="41">
        <f>'P11'!$G63</f>
        <v>0</v>
      </c>
      <c r="BF53" s="41">
        <f>'P12'!$G63</f>
        <v>0</v>
      </c>
      <c r="BG53" s="41">
        <f>'P13'!$G63</f>
        <v>0</v>
      </c>
      <c r="BH53" s="41">
        <f>'P14'!$G63</f>
        <v>0</v>
      </c>
      <c r="BI53" s="41">
        <f>'P15'!$G63</f>
        <v>0</v>
      </c>
      <c r="BJ53" s="41">
        <f>'P16'!$G63</f>
        <v>0</v>
      </c>
      <c r="BK53" s="41">
        <f>'P17'!$G63</f>
        <v>0</v>
      </c>
      <c r="BL53" s="41">
        <f>'P18'!$G63</f>
        <v>0</v>
      </c>
      <c r="BM53" s="41">
        <f>'P19'!$G63</f>
        <v>0</v>
      </c>
      <c r="BN53" s="41">
        <f>'P20'!$G63</f>
        <v>0</v>
      </c>
      <c r="BO53" s="41"/>
      <c r="BP53" s="41">
        <f>'P22'!$G63</f>
        <v>0</v>
      </c>
      <c r="BQ53" s="41">
        <f>'P23'!$G63</f>
        <v>0</v>
      </c>
      <c r="BR53" s="41">
        <f>'P24'!$G63</f>
        <v>0</v>
      </c>
      <c r="BS53" s="41">
        <f>'P25'!$G63</f>
        <v>0</v>
      </c>
      <c r="BT53" s="267">
        <f>'P26'!$G63</f>
        <v>0</v>
      </c>
      <c r="BU53" s="41">
        <f t="shared" si="90"/>
        <v>0</v>
      </c>
      <c r="BV53" s="268" t="str">
        <f t="shared" si="91"/>
        <v>-</v>
      </c>
    </row>
    <row r="54" ht="15.75" customHeight="1">
      <c r="A54" s="269" t="s">
        <v>444</v>
      </c>
      <c r="B54" s="262" t="str">
        <f>Résultats!B65</f>
        <v>9.1</v>
      </c>
      <c r="C54" s="263" t="str">
        <f>Résultats!C65</f>
        <v>A</v>
      </c>
      <c r="D54" s="41" t="str">
        <f>Résultats!E65</f>
        <v>x</v>
      </c>
      <c r="E54" s="20"/>
      <c r="F54" s="159" t="str">
        <f>'P01'!F64</f>
        <v>c</v>
      </c>
      <c r="G54" s="162" t="str">
        <f>'P02'!F64</f>
        <v>c</v>
      </c>
      <c r="H54" s="162" t="str">
        <f>'P03'!F64</f>
        <v>c</v>
      </c>
      <c r="I54" s="162" t="str">
        <f>'P04'!F64</f>
        <v>c</v>
      </c>
      <c r="J54" s="162" t="str">
        <f>'P05'!F64</f>
        <v>nt</v>
      </c>
      <c r="K54" s="162" t="str">
        <f>'P06'!F64</f>
        <v>nt</v>
      </c>
      <c r="L54" s="162" t="str">
        <f>'P07'!F64</f>
        <v>nt</v>
      </c>
      <c r="M54" s="162" t="str">
        <f>'P08'!F64</f>
        <v>nt</v>
      </c>
      <c r="N54" s="162" t="str">
        <f>'P09'!F64</f>
        <v>nt</v>
      </c>
      <c r="O54" s="162" t="str">
        <f>'P10'!F64</f>
        <v>nt</v>
      </c>
      <c r="P54" s="162" t="str">
        <f>'P11'!F64</f>
        <v>nt</v>
      </c>
      <c r="Q54" s="162" t="str">
        <f>'P12'!F64</f>
        <v>nt</v>
      </c>
      <c r="R54" s="162" t="str">
        <f>'P13'!F64</f>
        <v>nt</v>
      </c>
      <c r="S54" s="162" t="str">
        <f>'P14'!F64</f>
        <v>nt</v>
      </c>
      <c r="T54" s="162" t="str">
        <f>'P15'!F64</f>
        <v>nt</v>
      </c>
      <c r="U54" s="162" t="str">
        <f>'P16'!F64</f>
        <v>nt</v>
      </c>
      <c r="V54" s="162" t="str">
        <f>'P17'!F64</f>
        <v>nt</v>
      </c>
      <c r="W54" s="162" t="str">
        <f>'P18'!F64</f>
        <v>nt</v>
      </c>
      <c r="X54" s="162" t="str">
        <f>'P19'!F64</f>
        <v>nt</v>
      </c>
      <c r="Y54" s="162" t="str">
        <f>'P20'!F64</f>
        <v>nt</v>
      </c>
      <c r="Z54" s="162" t="str">
        <f>'P21'!F64</f>
        <v>nt</v>
      </c>
      <c r="AA54" s="162" t="str">
        <f>'P22'!F64</f>
        <v>nt</v>
      </c>
      <c r="AB54" s="162" t="str">
        <f>'P23'!F64</f>
        <v>nt</v>
      </c>
      <c r="AC54" s="162" t="str">
        <f>'P24'!F64</f>
        <v>nt</v>
      </c>
      <c r="AD54" s="162" t="str">
        <f>'P25'!F64</f>
        <v>nt</v>
      </c>
      <c r="AE54" s="264" t="str">
        <f>'P26'!F64</f>
        <v>nt</v>
      </c>
      <c r="AF54" s="41">
        <f t="shared" si="85"/>
        <v>4</v>
      </c>
      <c r="AG54" s="41">
        <f t="shared" si="86"/>
        <v>0</v>
      </c>
      <c r="AH54" s="41">
        <f t="shared" si="87"/>
        <v>0</v>
      </c>
      <c r="AI54" s="41">
        <f t="shared" si="88"/>
        <v>22</v>
      </c>
      <c r="AJ54" s="25" t="str">
        <f t="shared" si="89"/>
        <v>C</v>
      </c>
      <c r="AK54" s="20"/>
      <c r="AL54" s="20"/>
      <c r="AM54" s="20"/>
      <c r="AN54" s="54"/>
      <c r="AO54" s="54"/>
      <c r="AP54" s="54"/>
      <c r="AQ54" s="274"/>
      <c r="AR54" s="20"/>
      <c r="AS54" s="265" t="str">
        <f>Résultats!B65</f>
        <v>9.1</v>
      </c>
      <c r="AT54" s="266" t="str">
        <f>Résultats!C65</f>
        <v>A</v>
      </c>
      <c r="AU54" s="41">
        <f>'P01'!$G64</f>
        <v>0</v>
      </c>
      <c r="AV54" s="41">
        <f>'P02'!$G64</f>
        <v>0</v>
      </c>
      <c r="AW54" s="41">
        <f>'P03'!$G64</f>
        <v>0</v>
      </c>
      <c r="AX54" s="41">
        <f>'P04'!$G64</f>
        <v>0</v>
      </c>
      <c r="AY54" s="41">
        <f>'P05'!$G64</f>
        <v>0</v>
      </c>
      <c r="AZ54" s="41">
        <f>'P06'!$G64</f>
        <v>0</v>
      </c>
      <c r="BA54" s="41">
        <f>'P07'!$G64</f>
        <v>0</v>
      </c>
      <c r="BB54" s="41">
        <f>'P08'!$G64</f>
        <v>0</v>
      </c>
      <c r="BC54" s="41">
        <f>'P09'!$G64</f>
        <v>0</v>
      </c>
      <c r="BD54" s="41">
        <f>'P10'!$G64</f>
        <v>0</v>
      </c>
      <c r="BE54" s="41">
        <f>'P11'!$G64</f>
        <v>0</v>
      </c>
      <c r="BF54" s="41">
        <f>'P12'!$G64</f>
        <v>0</v>
      </c>
      <c r="BG54" s="41">
        <f>'P13'!$G64</f>
        <v>0</v>
      </c>
      <c r="BH54" s="41">
        <f>'P14'!$G64</f>
        <v>0</v>
      </c>
      <c r="BI54" s="41">
        <f>'P15'!$G64</f>
        <v>0</v>
      </c>
      <c r="BJ54" s="41">
        <f>'P16'!$G64</f>
        <v>0</v>
      </c>
      <c r="BK54" s="41">
        <f>'P17'!$G64</f>
        <v>0</v>
      </c>
      <c r="BL54" s="41">
        <f>'P18'!$G64</f>
        <v>0</v>
      </c>
      <c r="BM54" s="41">
        <f>'P19'!$G64</f>
        <v>0</v>
      </c>
      <c r="BN54" s="41">
        <f>'P20'!$G64</f>
        <v>0</v>
      </c>
      <c r="BO54" s="41"/>
      <c r="BP54" s="41">
        <f>'P22'!$G64</f>
        <v>0</v>
      </c>
      <c r="BQ54" s="41">
        <f>'P23'!$G64</f>
        <v>0</v>
      </c>
      <c r="BR54" s="41">
        <f>'P24'!$G64</f>
        <v>0</v>
      </c>
      <c r="BS54" s="41">
        <f>'P25'!$G64</f>
        <v>0</v>
      </c>
      <c r="BT54" s="267">
        <f>'P26'!$G64</f>
        <v>0</v>
      </c>
      <c r="BU54" s="41">
        <f t="shared" si="90"/>
        <v>0</v>
      </c>
      <c r="BV54" s="268" t="str">
        <f t="shared" si="91"/>
        <v>-</v>
      </c>
    </row>
    <row r="55" ht="15.75" customHeight="1">
      <c r="A55" s="269" t="s">
        <v>444</v>
      </c>
      <c r="B55" s="262" t="str">
        <f>Résultats!B66</f>
        <v>9.2</v>
      </c>
      <c r="C55" s="263" t="str">
        <f>Résultats!C66</f>
        <v>A</v>
      </c>
      <c r="D55" s="41">
        <f>Résultats!E66</f>
        <v>0</v>
      </c>
      <c r="E55" s="20"/>
      <c r="F55" s="159" t="str">
        <f>'P01'!F65</f>
        <v>c</v>
      </c>
      <c r="G55" s="162" t="str">
        <f>'P02'!F65</f>
        <v>c</v>
      </c>
      <c r="H55" s="162" t="str">
        <f>'P03'!F65</f>
        <v>c</v>
      </c>
      <c r="I55" s="162" t="str">
        <f>'P04'!F65</f>
        <v>c</v>
      </c>
      <c r="J55" s="162" t="str">
        <f>'P05'!F65</f>
        <v>nt</v>
      </c>
      <c r="K55" s="162" t="str">
        <f>'P06'!F65</f>
        <v>nt</v>
      </c>
      <c r="L55" s="162" t="str">
        <f>'P07'!F65</f>
        <v>nt</v>
      </c>
      <c r="M55" s="162" t="str">
        <f>'P08'!F65</f>
        <v>nt</v>
      </c>
      <c r="N55" s="162" t="str">
        <f>'P09'!F65</f>
        <v>nt</v>
      </c>
      <c r="O55" s="162" t="str">
        <f>'P10'!F65</f>
        <v>nt</v>
      </c>
      <c r="P55" s="162" t="str">
        <f>'P11'!F65</f>
        <v>nt</v>
      </c>
      <c r="Q55" s="162" t="str">
        <f>'P12'!F65</f>
        <v>nt</v>
      </c>
      <c r="R55" s="162" t="str">
        <f>'P13'!F65</f>
        <v>nt</v>
      </c>
      <c r="S55" s="162" t="str">
        <f>'P14'!F65</f>
        <v>nt</v>
      </c>
      <c r="T55" s="162" t="str">
        <f>'P15'!F65</f>
        <v>nt</v>
      </c>
      <c r="U55" s="162" t="str">
        <f>'P16'!F65</f>
        <v>nt</v>
      </c>
      <c r="V55" s="162" t="str">
        <f>'P17'!F65</f>
        <v>nt</v>
      </c>
      <c r="W55" s="162" t="str">
        <f>'P18'!F65</f>
        <v>nt</v>
      </c>
      <c r="X55" s="162" t="str">
        <f>'P19'!F65</f>
        <v>nt</v>
      </c>
      <c r="Y55" s="162" t="str">
        <f>'P20'!F65</f>
        <v>nt</v>
      </c>
      <c r="Z55" s="162" t="str">
        <f>'P21'!F65</f>
        <v>nt</v>
      </c>
      <c r="AA55" s="162" t="str">
        <f>'P22'!F65</f>
        <v>nt</v>
      </c>
      <c r="AB55" s="162" t="str">
        <f>'P23'!F65</f>
        <v>nt</v>
      </c>
      <c r="AC55" s="162" t="str">
        <f>'P24'!F65</f>
        <v>nt</v>
      </c>
      <c r="AD55" s="162" t="str">
        <f>'P25'!F65</f>
        <v>nt</v>
      </c>
      <c r="AE55" s="264" t="str">
        <f>'P26'!F65</f>
        <v>nt</v>
      </c>
      <c r="AF55" s="41">
        <f t="shared" si="85"/>
        <v>4</v>
      </c>
      <c r="AG55" s="41">
        <f t="shared" si="86"/>
        <v>0</v>
      </c>
      <c r="AH55" s="41">
        <f t="shared" si="87"/>
        <v>0</v>
      </c>
      <c r="AI55" s="41">
        <f t="shared" si="88"/>
        <v>22</v>
      </c>
      <c r="AJ55" s="25" t="str">
        <f t="shared" si="89"/>
        <v>C</v>
      </c>
      <c r="AK55" s="20"/>
      <c r="AL55" s="20"/>
      <c r="AM55" s="20"/>
      <c r="AN55" s="54"/>
      <c r="AO55" s="54"/>
      <c r="AP55" s="54"/>
      <c r="AQ55" s="274"/>
      <c r="AR55" s="20"/>
      <c r="AS55" s="265" t="str">
        <f>Résultats!B66</f>
        <v>9.2</v>
      </c>
      <c r="AT55" s="266" t="str">
        <f>Résultats!C66</f>
        <v>A</v>
      </c>
      <c r="AU55" s="41">
        <f>'P01'!$G65</f>
        <v>0</v>
      </c>
      <c r="AV55" s="41">
        <f>'P02'!$G65</f>
        <v>0</v>
      </c>
      <c r="AW55" s="41">
        <f>'P03'!$G65</f>
        <v>0</v>
      </c>
      <c r="AX55" s="41">
        <f>'P04'!$G65</f>
        <v>0</v>
      </c>
      <c r="AY55" s="41">
        <f>'P05'!$G65</f>
        <v>0</v>
      </c>
      <c r="AZ55" s="41">
        <f>'P06'!$G65</f>
        <v>0</v>
      </c>
      <c r="BA55" s="41">
        <f>'P07'!$G65</f>
        <v>0</v>
      </c>
      <c r="BB55" s="41">
        <f>'P08'!$G65</f>
        <v>0</v>
      </c>
      <c r="BC55" s="41">
        <f>'P09'!$G65</f>
        <v>0</v>
      </c>
      <c r="BD55" s="41">
        <f>'P10'!$G65</f>
        <v>0</v>
      </c>
      <c r="BE55" s="41">
        <f>'P11'!$G65</f>
        <v>0</v>
      </c>
      <c r="BF55" s="41">
        <f>'P12'!$G65</f>
        <v>0</v>
      </c>
      <c r="BG55" s="41">
        <f>'P13'!$G65</f>
        <v>0</v>
      </c>
      <c r="BH55" s="41">
        <f>'P14'!$G65</f>
        <v>0</v>
      </c>
      <c r="BI55" s="41">
        <f>'P15'!$G65</f>
        <v>0</v>
      </c>
      <c r="BJ55" s="41">
        <f>'P16'!$G65</f>
        <v>0</v>
      </c>
      <c r="BK55" s="41">
        <f>'P17'!$G65</f>
        <v>0</v>
      </c>
      <c r="BL55" s="41">
        <f>'P18'!$G65</f>
        <v>0</v>
      </c>
      <c r="BM55" s="41">
        <f>'P19'!$G65</f>
        <v>0</v>
      </c>
      <c r="BN55" s="41">
        <f>'P20'!$G65</f>
        <v>0</v>
      </c>
      <c r="BO55" s="41"/>
      <c r="BP55" s="41">
        <f>'P22'!$G65</f>
        <v>0</v>
      </c>
      <c r="BQ55" s="41">
        <f>'P23'!$G65</f>
        <v>0</v>
      </c>
      <c r="BR55" s="41">
        <f>'P24'!$G65</f>
        <v>0</v>
      </c>
      <c r="BS55" s="41">
        <f>'P25'!$G65</f>
        <v>0</v>
      </c>
      <c r="BT55" s="267">
        <f>'P26'!$G65</f>
        <v>0</v>
      </c>
      <c r="BU55" s="41">
        <f t="shared" si="90"/>
        <v>0</v>
      </c>
      <c r="BV55" s="268" t="str">
        <f t="shared" si="91"/>
        <v>-</v>
      </c>
    </row>
    <row r="56" ht="15.75" customHeight="1">
      <c r="A56" s="269" t="s">
        <v>444</v>
      </c>
      <c r="B56" s="262" t="str">
        <f>Résultats!B67</f>
        <v>9.3</v>
      </c>
      <c r="C56" s="263" t="str">
        <f>Résultats!C67</f>
        <v>A</v>
      </c>
      <c r="D56" s="41">
        <f>Résultats!E67</f>
        <v>0</v>
      </c>
      <c r="E56" s="20"/>
      <c r="F56" s="159" t="str">
        <f>'P01'!F66</f>
        <v>c</v>
      </c>
      <c r="G56" s="162" t="str">
        <f>'P02'!F66</f>
        <v>c</v>
      </c>
      <c r="H56" s="162" t="str">
        <f>'P03'!F66</f>
        <v>c</v>
      </c>
      <c r="I56" s="162" t="str">
        <f>'P04'!F66</f>
        <v>c</v>
      </c>
      <c r="J56" s="162" t="str">
        <f>'P05'!F66</f>
        <v>nt</v>
      </c>
      <c r="K56" s="162" t="str">
        <f>'P06'!F66</f>
        <v>nt</v>
      </c>
      <c r="L56" s="162" t="str">
        <f>'P07'!F66</f>
        <v>nt</v>
      </c>
      <c r="M56" s="162" t="str">
        <f>'P08'!F66</f>
        <v>nt</v>
      </c>
      <c r="N56" s="162" t="str">
        <f>'P09'!F66</f>
        <v>nt</v>
      </c>
      <c r="O56" s="162" t="str">
        <f>'P10'!F66</f>
        <v>nt</v>
      </c>
      <c r="P56" s="162" t="str">
        <f>'P11'!F66</f>
        <v>nt</v>
      </c>
      <c r="Q56" s="162" t="str">
        <f>'P12'!F66</f>
        <v>nt</v>
      </c>
      <c r="R56" s="162" t="str">
        <f>'P13'!F66</f>
        <v>nt</v>
      </c>
      <c r="S56" s="162" t="str">
        <f>'P14'!F66</f>
        <v>nt</v>
      </c>
      <c r="T56" s="162" t="str">
        <f>'P15'!F66</f>
        <v>nt</v>
      </c>
      <c r="U56" s="162" t="str">
        <f>'P16'!F66</f>
        <v>nt</v>
      </c>
      <c r="V56" s="162" t="str">
        <f>'P17'!F66</f>
        <v>nt</v>
      </c>
      <c r="W56" s="162" t="str">
        <f>'P18'!F66</f>
        <v>nt</v>
      </c>
      <c r="X56" s="162" t="str">
        <f>'P19'!F66</f>
        <v>nt</v>
      </c>
      <c r="Y56" s="162" t="str">
        <f>'P20'!F66</f>
        <v>nt</v>
      </c>
      <c r="Z56" s="162" t="str">
        <f>'P21'!F66</f>
        <v>nt</v>
      </c>
      <c r="AA56" s="162" t="str">
        <f>'P22'!F66</f>
        <v>nt</v>
      </c>
      <c r="AB56" s="162" t="str">
        <f>'P23'!F66</f>
        <v>nt</v>
      </c>
      <c r="AC56" s="162" t="str">
        <f>'P24'!F66</f>
        <v>nt</v>
      </c>
      <c r="AD56" s="162" t="str">
        <f>'P25'!F66</f>
        <v>nt</v>
      </c>
      <c r="AE56" s="264" t="str">
        <f>'P26'!F66</f>
        <v>nt</v>
      </c>
      <c r="AF56" s="41">
        <f t="shared" si="85"/>
        <v>4</v>
      </c>
      <c r="AG56" s="41">
        <f t="shared" si="86"/>
        <v>0</v>
      </c>
      <c r="AH56" s="41">
        <f t="shared" si="87"/>
        <v>0</v>
      </c>
      <c r="AI56" s="41">
        <f t="shared" si="88"/>
        <v>22</v>
      </c>
      <c r="AJ56" s="25" t="str">
        <f t="shared" si="89"/>
        <v>C</v>
      </c>
      <c r="AK56" s="20"/>
      <c r="AL56" s="274"/>
      <c r="AM56" s="274"/>
      <c r="AN56" s="274"/>
      <c r="AO56" s="274"/>
      <c r="AP56" s="274"/>
      <c r="AQ56" s="274"/>
      <c r="AR56" s="20"/>
      <c r="AS56" s="265" t="str">
        <f>Résultats!B67</f>
        <v>9.3</v>
      </c>
      <c r="AT56" s="266" t="str">
        <f>Résultats!C67</f>
        <v>A</v>
      </c>
      <c r="AU56" s="41">
        <f>'P01'!$G66</f>
        <v>0</v>
      </c>
      <c r="AV56" s="41">
        <f>'P02'!$G66</f>
        <v>0</v>
      </c>
      <c r="AW56" s="41">
        <f>'P03'!$G66</f>
        <v>0</v>
      </c>
      <c r="AX56" s="41">
        <f>'P04'!$G66</f>
        <v>0</v>
      </c>
      <c r="AY56" s="41">
        <f>'P05'!$G66</f>
        <v>0</v>
      </c>
      <c r="AZ56" s="41">
        <f>'P06'!$G66</f>
        <v>0</v>
      </c>
      <c r="BA56" s="41">
        <f>'P07'!$G66</f>
        <v>0</v>
      </c>
      <c r="BB56" s="41">
        <f>'P08'!$G66</f>
        <v>0</v>
      </c>
      <c r="BC56" s="41">
        <f>'P09'!$G66</f>
        <v>0</v>
      </c>
      <c r="BD56" s="41">
        <f>'P10'!$G66</f>
        <v>0</v>
      </c>
      <c r="BE56" s="41">
        <f>'P11'!$G66</f>
        <v>0</v>
      </c>
      <c r="BF56" s="41">
        <f>'P12'!$G66</f>
        <v>0</v>
      </c>
      <c r="BG56" s="41">
        <f>'P13'!$G66</f>
        <v>0</v>
      </c>
      <c r="BH56" s="41">
        <f>'P14'!$G66</f>
        <v>0</v>
      </c>
      <c r="BI56" s="41">
        <f>'P15'!$G66</f>
        <v>0</v>
      </c>
      <c r="BJ56" s="41">
        <f>'P16'!$G66</f>
        <v>0</v>
      </c>
      <c r="BK56" s="41">
        <f>'P17'!$G66</f>
        <v>0</v>
      </c>
      <c r="BL56" s="41">
        <f>'P18'!$G66</f>
        <v>0</v>
      </c>
      <c r="BM56" s="41">
        <f>'P19'!$G66</f>
        <v>0</v>
      </c>
      <c r="BN56" s="41">
        <f>'P20'!$G66</f>
        <v>0</v>
      </c>
      <c r="BO56" s="41"/>
      <c r="BP56" s="41">
        <f>'P22'!$G66</f>
        <v>0</v>
      </c>
      <c r="BQ56" s="41">
        <f>'P23'!$G66</f>
        <v>0</v>
      </c>
      <c r="BR56" s="41">
        <f>'P24'!$G66</f>
        <v>0</v>
      </c>
      <c r="BS56" s="41">
        <f>'P25'!$G66</f>
        <v>0</v>
      </c>
      <c r="BT56" s="267">
        <f>'P26'!$G66</f>
        <v>0</v>
      </c>
      <c r="BU56" s="41">
        <f t="shared" si="90"/>
        <v>0</v>
      </c>
      <c r="BV56" s="268" t="str">
        <f t="shared" si="91"/>
        <v>-</v>
      </c>
    </row>
    <row r="57" ht="15.75" customHeight="1">
      <c r="A57" s="286" t="s">
        <v>444</v>
      </c>
      <c r="B57" s="262" t="str">
        <f>Résultats!B68</f>
        <v>9.4</v>
      </c>
      <c r="C57" s="263" t="str">
        <f>Résultats!C68</f>
        <v>A</v>
      </c>
      <c r="D57" s="41">
        <f>Résultats!E68</f>
        <v>0</v>
      </c>
      <c r="E57" s="20"/>
      <c r="F57" s="159" t="str">
        <f>'P01'!F67</f>
        <v>na</v>
      </c>
      <c r="G57" s="162" t="str">
        <f>'P02'!F67</f>
        <v>na</v>
      </c>
      <c r="H57" s="162" t="str">
        <f>'P03'!F67</f>
        <v>na</v>
      </c>
      <c r="I57" s="162" t="str">
        <f>'P04'!F67</f>
        <v>na</v>
      </c>
      <c r="J57" s="162" t="str">
        <f>'P05'!F67</f>
        <v>nt</v>
      </c>
      <c r="K57" s="162" t="str">
        <f>'P06'!F67</f>
        <v>nt</v>
      </c>
      <c r="L57" s="162" t="str">
        <f>'P07'!F67</f>
        <v>nt</v>
      </c>
      <c r="M57" s="162" t="str">
        <f>'P08'!F67</f>
        <v>nt</v>
      </c>
      <c r="N57" s="162" t="str">
        <f>'P09'!F67</f>
        <v>nt</v>
      </c>
      <c r="O57" s="162" t="str">
        <f>'P10'!F67</f>
        <v>nt</v>
      </c>
      <c r="P57" s="162" t="str">
        <f>'P11'!F67</f>
        <v>nt</v>
      </c>
      <c r="Q57" s="162" t="str">
        <f>'P12'!F67</f>
        <v>nt</v>
      </c>
      <c r="R57" s="162" t="str">
        <f>'P13'!F67</f>
        <v>nt</v>
      </c>
      <c r="S57" s="162" t="str">
        <f>'P14'!F67</f>
        <v>nt</v>
      </c>
      <c r="T57" s="162" t="str">
        <f>'P15'!F67</f>
        <v>nt</v>
      </c>
      <c r="U57" s="162" t="str">
        <f>'P16'!F67</f>
        <v>nt</v>
      </c>
      <c r="V57" s="162" t="str">
        <f>'P17'!F67</f>
        <v>nt</v>
      </c>
      <c r="W57" s="162" t="str">
        <f>'P18'!F67</f>
        <v>nt</v>
      </c>
      <c r="X57" s="162" t="str">
        <f>'P19'!F67</f>
        <v>nt</v>
      </c>
      <c r="Y57" s="162" t="str">
        <f>'P20'!F67</f>
        <v>nt</v>
      </c>
      <c r="Z57" s="162" t="str">
        <f>'P21'!F67</f>
        <v>nt</v>
      </c>
      <c r="AA57" s="162" t="str">
        <f>'P22'!F67</f>
        <v>nt</v>
      </c>
      <c r="AB57" s="162" t="str">
        <f>'P23'!F67</f>
        <v>nt</v>
      </c>
      <c r="AC57" s="162" t="str">
        <f>'P24'!F67</f>
        <v>nt</v>
      </c>
      <c r="AD57" s="162" t="str">
        <f>'P25'!F67</f>
        <v>nt</v>
      </c>
      <c r="AE57" s="264" t="str">
        <f>'P26'!F67</f>
        <v>nt</v>
      </c>
      <c r="AF57" s="41">
        <f t="shared" si="85"/>
        <v>0</v>
      </c>
      <c r="AG57" s="41">
        <f t="shared" si="86"/>
        <v>0</v>
      </c>
      <c r="AH57" s="41">
        <f t="shared" si="87"/>
        <v>4</v>
      </c>
      <c r="AI57" s="41">
        <f t="shared" si="88"/>
        <v>22</v>
      </c>
      <c r="AJ57" s="25" t="str">
        <f t="shared" si="89"/>
        <v>NA</v>
      </c>
      <c r="AK57" s="20"/>
      <c r="AL57" s="20"/>
      <c r="AM57" s="20"/>
      <c r="AN57" s="20"/>
      <c r="AO57" s="20"/>
      <c r="AP57" s="20"/>
      <c r="AQ57" s="20"/>
      <c r="AR57" s="20"/>
      <c r="AS57" s="265" t="str">
        <f>Résultats!B68</f>
        <v>9.4</v>
      </c>
      <c r="AT57" s="266" t="str">
        <f>Résultats!C68</f>
        <v>A</v>
      </c>
      <c r="AU57" s="41">
        <f>'P01'!$G67</f>
        <v>0</v>
      </c>
      <c r="AV57" s="41">
        <f>'P02'!$G67</f>
        <v>0</v>
      </c>
      <c r="AW57" s="41">
        <f>'P03'!$G67</f>
        <v>0</v>
      </c>
      <c r="AX57" s="41">
        <f>'P04'!$G67</f>
        <v>0</v>
      </c>
      <c r="AY57" s="41">
        <f>'P05'!$G67</f>
        <v>0</v>
      </c>
      <c r="AZ57" s="41">
        <f>'P06'!$G67</f>
        <v>0</v>
      </c>
      <c r="BA57" s="41">
        <f>'P07'!$G67</f>
        <v>0</v>
      </c>
      <c r="BB57" s="41">
        <f>'P08'!$G67</f>
        <v>0</v>
      </c>
      <c r="BC57" s="41">
        <f>'P09'!$G67</f>
        <v>0</v>
      </c>
      <c r="BD57" s="41">
        <f>'P10'!$G67</f>
        <v>0</v>
      </c>
      <c r="BE57" s="41">
        <f>'P11'!$G67</f>
        <v>0</v>
      </c>
      <c r="BF57" s="41">
        <f>'P12'!$G67</f>
        <v>0</v>
      </c>
      <c r="BG57" s="41">
        <f>'P13'!$G67</f>
        <v>0</v>
      </c>
      <c r="BH57" s="41">
        <f>'P14'!$G67</f>
        <v>0</v>
      </c>
      <c r="BI57" s="41">
        <f>'P15'!$G67</f>
        <v>0</v>
      </c>
      <c r="BJ57" s="41">
        <f>'P16'!$G67</f>
        <v>0</v>
      </c>
      <c r="BK57" s="41">
        <f>'P17'!$G67</f>
        <v>0</v>
      </c>
      <c r="BL57" s="41">
        <f>'P18'!$G67</f>
        <v>0</v>
      </c>
      <c r="BM57" s="41">
        <f>'P19'!$G67</f>
        <v>0</v>
      </c>
      <c r="BN57" s="41">
        <f>'P20'!$G67</f>
        <v>0</v>
      </c>
      <c r="BO57" s="41"/>
      <c r="BP57" s="41">
        <f>'P22'!$G67</f>
        <v>0</v>
      </c>
      <c r="BQ57" s="41">
        <f>'P23'!$G67</f>
        <v>0</v>
      </c>
      <c r="BR57" s="41">
        <f>'P24'!$G67</f>
        <v>0</v>
      </c>
      <c r="BS57" s="41">
        <f>'P25'!$G67</f>
        <v>0</v>
      </c>
      <c r="BT57" s="267">
        <f>'P26'!$G67</f>
        <v>0</v>
      </c>
      <c r="BU57" s="41">
        <f t="shared" si="90"/>
        <v>0</v>
      </c>
      <c r="BV57" s="268" t="str">
        <f t="shared" si="91"/>
        <v>-</v>
      </c>
    </row>
    <row r="58" ht="15.75" customHeight="1">
      <c r="A58" s="269" t="s">
        <v>445</v>
      </c>
      <c r="B58" s="262" t="str">
        <f>Résultats!B69</f>
        <v>10.1</v>
      </c>
      <c r="C58" s="263" t="str">
        <f>Résultats!C69</f>
        <v>A</v>
      </c>
      <c r="D58" s="41">
        <f>Résultats!E69</f>
        <v>0</v>
      </c>
      <c r="E58" s="20"/>
      <c r="F58" s="159" t="str">
        <f>'P01'!F68</f>
        <v>c</v>
      </c>
      <c r="G58" s="162" t="str">
        <f>'P02'!F68</f>
        <v>c</v>
      </c>
      <c r="H58" s="162" t="str">
        <f>'P03'!F68</f>
        <v>c</v>
      </c>
      <c r="I58" s="162" t="str">
        <f>'P04'!F68</f>
        <v>c</v>
      </c>
      <c r="J58" s="162" t="str">
        <f>'P05'!F68</f>
        <v>nt</v>
      </c>
      <c r="K58" s="162" t="str">
        <f>'P06'!F68</f>
        <v>nt</v>
      </c>
      <c r="L58" s="162" t="str">
        <f>'P07'!F68</f>
        <v>nt</v>
      </c>
      <c r="M58" s="162" t="str">
        <f>'P08'!F68</f>
        <v>nt</v>
      </c>
      <c r="N58" s="162" t="str">
        <f>'P09'!F68</f>
        <v>nt</v>
      </c>
      <c r="O58" s="162" t="str">
        <f>'P10'!F68</f>
        <v>nt</v>
      </c>
      <c r="P58" s="162" t="str">
        <f>'P11'!F68</f>
        <v>nt</v>
      </c>
      <c r="Q58" s="162" t="str">
        <f>'P12'!F68</f>
        <v>nt</v>
      </c>
      <c r="R58" s="162" t="str">
        <f>'P13'!F68</f>
        <v>nt</v>
      </c>
      <c r="S58" s="162" t="str">
        <f>'P14'!F68</f>
        <v>nt</v>
      </c>
      <c r="T58" s="162" t="str">
        <f>'P15'!F68</f>
        <v>nt</v>
      </c>
      <c r="U58" s="162" t="str">
        <f>'P16'!F68</f>
        <v>nt</v>
      </c>
      <c r="V58" s="162" t="str">
        <f>'P17'!F68</f>
        <v>nt</v>
      </c>
      <c r="W58" s="162" t="str">
        <f>'P18'!F68</f>
        <v>nt</v>
      </c>
      <c r="X58" s="162" t="str">
        <f>'P19'!F68</f>
        <v>nt</v>
      </c>
      <c r="Y58" s="162" t="str">
        <f>'P20'!F68</f>
        <v>nt</v>
      </c>
      <c r="Z58" s="162" t="str">
        <f>'P21'!F68</f>
        <v>nt</v>
      </c>
      <c r="AA58" s="162" t="str">
        <f>'P22'!F68</f>
        <v>nt</v>
      </c>
      <c r="AB58" s="162" t="str">
        <f>'P23'!F68</f>
        <v>nt</v>
      </c>
      <c r="AC58" s="162" t="str">
        <f>'P24'!F68</f>
        <v>nt</v>
      </c>
      <c r="AD58" s="162" t="str">
        <f>'P25'!F68</f>
        <v>nt</v>
      </c>
      <c r="AE58" s="264" t="str">
        <f>'P26'!F68</f>
        <v>nt</v>
      </c>
      <c r="AF58" s="41">
        <f t="shared" si="85"/>
        <v>4</v>
      </c>
      <c r="AG58" s="41">
        <f t="shared" si="86"/>
        <v>0</v>
      </c>
      <c r="AH58" s="41">
        <f t="shared" si="87"/>
        <v>0</v>
      </c>
      <c r="AI58" s="41">
        <f t="shared" si="88"/>
        <v>22</v>
      </c>
      <c r="AJ58" s="25" t="str">
        <f t="shared" si="89"/>
        <v>C</v>
      </c>
      <c r="AK58" s="20"/>
      <c r="AL58" s="20"/>
      <c r="AM58" s="20"/>
      <c r="AN58" s="20"/>
      <c r="AO58" s="20"/>
      <c r="AP58" s="20"/>
      <c r="AQ58" s="20"/>
      <c r="AR58" s="20"/>
      <c r="AS58" s="265" t="str">
        <f>Résultats!B69</f>
        <v>10.1</v>
      </c>
      <c r="AT58" s="266" t="str">
        <f>Résultats!C69</f>
        <v>A</v>
      </c>
      <c r="AU58" s="41">
        <f>'P01'!$G68</f>
        <v>0</v>
      </c>
      <c r="AV58" s="41">
        <f>'P02'!$G68</f>
        <v>0</v>
      </c>
      <c r="AW58" s="41">
        <f>'P03'!$G68</f>
        <v>0</v>
      </c>
      <c r="AX58" s="41">
        <f>'P04'!$G68</f>
        <v>0</v>
      </c>
      <c r="AY58" s="41">
        <f>'P05'!$G68</f>
        <v>0</v>
      </c>
      <c r="AZ58" s="41">
        <f>'P06'!$G68</f>
        <v>0</v>
      </c>
      <c r="BA58" s="41">
        <f>'P07'!$G68</f>
        <v>0</v>
      </c>
      <c r="BB58" s="41">
        <f>'P08'!$G68</f>
        <v>0</v>
      </c>
      <c r="BC58" s="41">
        <f>'P09'!$G68</f>
        <v>0</v>
      </c>
      <c r="BD58" s="41">
        <f>'P10'!$G68</f>
        <v>0</v>
      </c>
      <c r="BE58" s="41">
        <f>'P11'!$G68</f>
        <v>0</v>
      </c>
      <c r="BF58" s="41">
        <f>'P12'!$G68</f>
        <v>0</v>
      </c>
      <c r="BG58" s="41">
        <f>'P13'!$G68</f>
        <v>0</v>
      </c>
      <c r="BH58" s="41">
        <f>'P14'!$G68</f>
        <v>0</v>
      </c>
      <c r="BI58" s="41">
        <f>'P15'!$G68</f>
        <v>0</v>
      </c>
      <c r="BJ58" s="41">
        <f>'P16'!$G68</f>
        <v>0</v>
      </c>
      <c r="BK58" s="41">
        <f>'P17'!$G68</f>
        <v>0</v>
      </c>
      <c r="BL58" s="41">
        <f>'P18'!$G68</f>
        <v>0</v>
      </c>
      <c r="BM58" s="41">
        <f>'P19'!$G68</f>
        <v>0</v>
      </c>
      <c r="BN58" s="41">
        <f>'P20'!$G68</f>
        <v>0</v>
      </c>
      <c r="BO58" s="41"/>
      <c r="BP58" s="41">
        <f>'P22'!$G68</f>
        <v>0</v>
      </c>
      <c r="BQ58" s="41">
        <f>'P23'!$G68</f>
        <v>0</v>
      </c>
      <c r="BR58" s="41">
        <f>'P24'!$G68</f>
        <v>0</v>
      </c>
      <c r="BS58" s="41">
        <f>'P25'!$G68</f>
        <v>0</v>
      </c>
      <c r="BT58" s="267">
        <f>'P26'!$G68</f>
        <v>0</v>
      </c>
      <c r="BU58" s="41">
        <f t="shared" si="90"/>
        <v>0</v>
      </c>
      <c r="BV58" s="268" t="str">
        <f t="shared" si="91"/>
        <v>-</v>
      </c>
    </row>
    <row r="59" ht="15.75" customHeight="1">
      <c r="A59" s="269" t="s">
        <v>445</v>
      </c>
      <c r="B59" s="262" t="str">
        <f>Résultats!B70</f>
        <v>10.2</v>
      </c>
      <c r="C59" s="263" t="str">
        <f>Résultats!C70</f>
        <v>A</v>
      </c>
      <c r="D59" s="41">
        <f>Résultats!E70</f>
        <v>0</v>
      </c>
      <c r="E59" s="20"/>
      <c r="F59" s="159" t="str">
        <f>'P01'!F69</f>
        <v>c</v>
      </c>
      <c r="G59" s="162" t="str">
        <f>'P02'!F69</f>
        <v>c</v>
      </c>
      <c r="H59" s="162" t="str">
        <f>'P03'!F69</f>
        <v>c</v>
      </c>
      <c r="I59" s="162" t="str">
        <f>'P04'!F69</f>
        <v>c</v>
      </c>
      <c r="J59" s="162" t="str">
        <f>'P05'!F69</f>
        <v>nt</v>
      </c>
      <c r="K59" s="162" t="str">
        <f>'P06'!F69</f>
        <v>nt</v>
      </c>
      <c r="L59" s="162" t="str">
        <f>'P07'!F69</f>
        <v>nt</v>
      </c>
      <c r="M59" s="162" t="str">
        <f>'P08'!F69</f>
        <v>nt</v>
      </c>
      <c r="N59" s="162" t="str">
        <f>'P09'!F69</f>
        <v>nt</v>
      </c>
      <c r="O59" s="162" t="str">
        <f>'P10'!F69</f>
        <v>nt</v>
      </c>
      <c r="P59" s="162" t="str">
        <f>'P11'!F69</f>
        <v>nt</v>
      </c>
      <c r="Q59" s="162" t="str">
        <f>'P12'!F69</f>
        <v>nt</v>
      </c>
      <c r="R59" s="162" t="str">
        <f>'P13'!F69</f>
        <v>nt</v>
      </c>
      <c r="S59" s="162" t="str">
        <f>'P14'!F69</f>
        <v>nt</v>
      </c>
      <c r="T59" s="162" t="str">
        <f>'P15'!F69</f>
        <v>nt</v>
      </c>
      <c r="U59" s="162" t="str">
        <f>'P16'!F69</f>
        <v>nt</v>
      </c>
      <c r="V59" s="162" t="str">
        <f>'P17'!F69</f>
        <v>nt</v>
      </c>
      <c r="W59" s="162" t="str">
        <f>'P18'!F69</f>
        <v>nt</v>
      </c>
      <c r="X59" s="162" t="str">
        <f>'P19'!F69</f>
        <v>nt</v>
      </c>
      <c r="Y59" s="162" t="str">
        <f>'P20'!F69</f>
        <v>nt</v>
      </c>
      <c r="Z59" s="162" t="str">
        <f>'P21'!F69</f>
        <v>nt</v>
      </c>
      <c r="AA59" s="162" t="str">
        <f>'P22'!F69</f>
        <v>nt</v>
      </c>
      <c r="AB59" s="162" t="str">
        <f>'P23'!F69</f>
        <v>nt</v>
      </c>
      <c r="AC59" s="162" t="str">
        <f>'P24'!F69</f>
        <v>nt</v>
      </c>
      <c r="AD59" s="162" t="str">
        <f>'P25'!F69</f>
        <v>nt</v>
      </c>
      <c r="AE59" s="264" t="str">
        <f>'P26'!F69</f>
        <v>nt</v>
      </c>
      <c r="AF59" s="41">
        <f t="shared" si="85"/>
        <v>4</v>
      </c>
      <c r="AG59" s="41">
        <f t="shared" si="86"/>
        <v>0</v>
      </c>
      <c r="AH59" s="41">
        <f t="shared" si="87"/>
        <v>0</v>
      </c>
      <c r="AI59" s="41">
        <f t="shared" si="88"/>
        <v>22</v>
      </c>
      <c r="AJ59" s="25" t="str">
        <f t="shared" si="89"/>
        <v>C</v>
      </c>
      <c r="AK59" s="20"/>
      <c r="AL59" s="20"/>
      <c r="AM59" s="20"/>
      <c r="AN59" s="20"/>
      <c r="AO59" s="20"/>
      <c r="AP59" s="20"/>
      <c r="AQ59" s="20"/>
      <c r="AR59" s="20"/>
      <c r="AS59" s="265" t="str">
        <f>Résultats!B70</f>
        <v>10.2</v>
      </c>
      <c r="AT59" s="266" t="str">
        <f>Résultats!C70</f>
        <v>A</v>
      </c>
      <c r="AU59" s="41">
        <f>'P01'!$G69</f>
        <v>0</v>
      </c>
      <c r="AV59" s="41">
        <f>'P02'!$G69</f>
        <v>0</v>
      </c>
      <c r="AW59" s="41">
        <f>'P03'!$G69</f>
        <v>0</v>
      </c>
      <c r="AX59" s="41">
        <f>'P04'!$G69</f>
        <v>0</v>
      </c>
      <c r="AY59" s="41">
        <f>'P05'!$G69</f>
        <v>0</v>
      </c>
      <c r="AZ59" s="41">
        <f>'P06'!$G69</f>
        <v>0</v>
      </c>
      <c r="BA59" s="41">
        <f>'P07'!$G69</f>
        <v>0</v>
      </c>
      <c r="BB59" s="41">
        <f>'P08'!$G69</f>
        <v>0</v>
      </c>
      <c r="BC59" s="41">
        <f>'P09'!$G69</f>
        <v>0</v>
      </c>
      <c r="BD59" s="41">
        <f>'P10'!$G69</f>
        <v>0</v>
      </c>
      <c r="BE59" s="41">
        <f>'P11'!$G69</f>
        <v>0</v>
      </c>
      <c r="BF59" s="41">
        <f>'P12'!$G69</f>
        <v>0</v>
      </c>
      <c r="BG59" s="41">
        <f>'P13'!$G69</f>
        <v>0</v>
      </c>
      <c r="BH59" s="41">
        <f>'P14'!$G69</f>
        <v>0</v>
      </c>
      <c r="BI59" s="41">
        <f>'P15'!$G69</f>
        <v>0</v>
      </c>
      <c r="BJ59" s="41">
        <f>'P16'!$G69</f>
        <v>0</v>
      </c>
      <c r="BK59" s="41">
        <f>'P17'!$G69</f>
        <v>0</v>
      </c>
      <c r="BL59" s="41">
        <f>'P18'!$G69</f>
        <v>0</v>
      </c>
      <c r="BM59" s="41">
        <f>'P19'!$G69</f>
        <v>0</v>
      </c>
      <c r="BN59" s="41">
        <f>'P20'!$G69</f>
        <v>0</v>
      </c>
      <c r="BO59" s="41"/>
      <c r="BP59" s="41">
        <f>'P22'!$G69</f>
        <v>0</v>
      </c>
      <c r="BQ59" s="41">
        <f>'P23'!$G69</f>
        <v>0</v>
      </c>
      <c r="BR59" s="41">
        <f>'P24'!$G69</f>
        <v>0</v>
      </c>
      <c r="BS59" s="41">
        <f>'P25'!$G69</f>
        <v>0</v>
      </c>
      <c r="BT59" s="267">
        <f>'P26'!$G69</f>
        <v>0</v>
      </c>
      <c r="BU59" s="41">
        <f t="shared" si="90"/>
        <v>0</v>
      </c>
      <c r="BV59" s="268" t="str">
        <f t="shared" si="91"/>
        <v>-</v>
      </c>
    </row>
    <row r="60" ht="15.75" customHeight="1">
      <c r="A60" s="269" t="s">
        <v>445</v>
      </c>
      <c r="B60" s="262" t="str">
        <f>Résultats!B71</f>
        <v>10.3</v>
      </c>
      <c r="C60" s="263" t="str">
        <f>Résultats!C71</f>
        <v>A</v>
      </c>
      <c r="D60" s="41" t="str">
        <f>Résultats!E71</f>
        <v>x</v>
      </c>
      <c r="E60" s="20"/>
      <c r="F60" s="159" t="str">
        <f>'P01'!F70</f>
        <v>c</v>
      </c>
      <c r="G60" s="162" t="str">
        <f>'P02'!F70</f>
        <v>c</v>
      </c>
      <c r="H60" s="162" t="str">
        <f>'P03'!F70</f>
        <v>c</v>
      </c>
      <c r="I60" s="162" t="str">
        <f>'P04'!F70</f>
        <v>c</v>
      </c>
      <c r="J60" s="162" t="str">
        <f>'P05'!F70</f>
        <v>nt</v>
      </c>
      <c r="K60" s="162" t="str">
        <f>'P06'!F70</f>
        <v>nt</v>
      </c>
      <c r="L60" s="162" t="str">
        <f>'P07'!F70</f>
        <v>nt</v>
      </c>
      <c r="M60" s="162" t="str">
        <f>'P08'!F70</f>
        <v>nt</v>
      </c>
      <c r="N60" s="162" t="str">
        <f>'P09'!F70</f>
        <v>nt</v>
      </c>
      <c r="O60" s="162" t="str">
        <f>'P10'!F70</f>
        <v>nt</v>
      </c>
      <c r="P60" s="162" t="str">
        <f>'P11'!F70</f>
        <v>nt</v>
      </c>
      <c r="Q60" s="162" t="str">
        <f>'P12'!F70</f>
        <v>nt</v>
      </c>
      <c r="R60" s="162" t="str">
        <f>'P13'!F70</f>
        <v>nt</v>
      </c>
      <c r="S60" s="162" t="str">
        <f>'P14'!F70</f>
        <v>nt</v>
      </c>
      <c r="T60" s="162" t="str">
        <f>'P15'!F70</f>
        <v>nt</v>
      </c>
      <c r="U60" s="162" t="str">
        <f>'P16'!F70</f>
        <v>nt</v>
      </c>
      <c r="V60" s="162" t="str">
        <f>'P17'!F70</f>
        <v>nt</v>
      </c>
      <c r="W60" s="162" t="str">
        <f>'P18'!F70</f>
        <v>nt</v>
      </c>
      <c r="X60" s="162" t="str">
        <f>'P19'!F70</f>
        <v>nt</v>
      </c>
      <c r="Y60" s="162" t="str">
        <f>'P20'!F70</f>
        <v>nt</v>
      </c>
      <c r="Z60" s="162" t="str">
        <f>'P21'!F70</f>
        <v>nt</v>
      </c>
      <c r="AA60" s="162" t="str">
        <f>'P22'!F70</f>
        <v>nt</v>
      </c>
      <c r="AB60" s="162" t="str">
        <f>'P23'!F70</f>
        <v>nt</v>
      </c>
      <c r="AC60" s="162" t="str">
        <f>'P24'!F70</f>
        <v>nt</v>
      </c>
      <c r="AD60" s="162" t="str">
        <f>'P25'!F70</f>
        <v>nt</v>
      </c>
      <c r="AE60" s="264" t="str">
        <f>'P26'!F70</f>
        <v>nt</v>
      </c>
      <c r="AF60" s="41">
        <f t="shared" si="85"/>
        <v>4</v>
      </c>
      <c r="AG60" s="41">
        <f t="shared" si="86"/>
        <v>0</v>
      </c>
      <c r="AH60" s="41">
        <f t="shared" si="87"/>
        <v>0</v>
      </c>
      <c r="AI60" s="41">
        <f t="shared" si="88"/>
        <v>22</v>
      </c>
      <c r="AJ60" s="25" t="str">
        <f t="shared" si="89"/>
        <v>C</v>
      </c>
      <c r="AK60" s="20"/>
      <c r="AL60" s="20"/>
      <c r="AM60" s="20"/>
      <c r="AN60" s="20"/>
      <c r="AO60" s="20"/>
      <c r="AP60" s="20"/>
      <c r="AQ60" s="20"/>
      <c r="AR60" s="20"/>
      <c r="AS60" s="265" t="str">
        <f>Résultats!B71</f>
        <v>10.3</v>
      </c>
      <c r="AT60" s="266" t="str">
        <f>Résultats!C71</f>
        <v>A</v>
      </c>
      <c r="AU60" s="41">
        <f>'P01'!$G70</f>
        <v>0</v>
      </c>
      <c r="AV60" s="41">
        <f>'P02'!$G70</f>
        <v>0</v>
      </c>
      <c r="AW60" s="41">
        <f>'P03'!$G70</f>
        <v>0</v>
      </c>
      <c r="AX60" s="41">
        <f>'P04'!$G70</f>
        <v>0</v>
      </c>
      <c r="AY60" s="41">
        <f>'P05'!$G70</f>
        <v>0</v>
      </c>
      <c r="AZ60" s="41">
        <f>'P06'!$G70</f>
        <v>0</v>
      </c>
      <c r="BA60" s="41">
        <f>'P07'!$G70</f>
        <v>0</v>
      </c>
      <c r="BB60" s="41">
        <f>'P08'!$G70</f>
        <v>0</v>
      </c>
      <c r="BC60" s="41">
        <f>'P09'!$G70</f>
        <v>0</v>
      </c>
      <c r="BD60" s="41">
        <f>'P10'!$G70</f>
        <v>0</v>
      </c>
      <c r="BE60" s="41">
        <f>'P11'!$G70</f>
        <v>0</v>
      </c>
      <c r="BF60" s="41">
        <f>'P12'!$G70</f>
        <v>0</v>
      </c>
      <c r="BG60" s="41">
        <f>'P13'!$G70</f>
        <v>0</v>
      </c>
      <c r="BH60" s="41">
        <f>'P14'!$G70</f>
        <v>0</v>
      </c>
      <c r="BI60" s="41">
        <f>'P15'!$G70</f>
        <v>0</v>
      </c>
      <c r="BJ60" s="41">
        <f>'P16'!$G70</f>
        <v>0</v>
      </c>
      <c r="BK60" s="41">
        <f>'P17'!$G70</f>
        <v>0</v>
      </c>
      <c r="BL60" s="41">
        <f>'P18'!$G70</f>
        <v>0</v>
      </c>
      <c r="BM60" s="41">
        <f>'P19'!$G70</f>
        <v>0</v>
      </c>
      <c r="BN60" s="41">
        <f>'P20'!$G70</f>
        <v>0</v>
      </c>
      <c r="BO60" s="41"/>
      <c r="BP60" s="41">
        <f>'P22'!$G70</f>
        <v>0</v>
      </c>
      <c r="BQ60" s="41">
        <f>'P23'!$G70</f>
        <v>0</v>
      </c>
      <c r="BR60" s="41">
        <f>'P24'!$G70</f>
        <v>0</v>
      </c>
      <c r="BS60" s="41">
        <f>'P25'!$G70</f>
        <v>0</v>
      </c>
      <c r="BT60" s="267">
        <f>'P26'!$G70</f>
        <v>0</v>
      </c>
      <c r="BU60" s="41">
        <f t="shared" si="90"/>
        <v>0</v>
      </c>
      <c r="BV60" s="268" t="str">
        <f t="shared" si="91"/>
        <v>-</v>
      </c>
    </row>
    <row r="61" ht="15.75" customHeight="1">
      <c r="A61" s="269" t="s">
        <v>445</v>
      </c>
      <c r="B61" s="262" t="str">
        <f>Résultats!B72</f>
        <v>10.4</v>
      </c>
      <c r="C61" s="263" t="str">
        <f>Résultats!C72</f>
        <v>AA</v>
      </c>
      <c r="D61" s="41">
        <f>Résultats!E72</f>
        <v>0</v>
      </c>
      <c r="E61" s="20"/>
      <c r="F61" s="159" t="str">
        <f>'P01'!F71</f>
        <v>c</v>
      </c>
      <c r="G61" s="162" t="str">
        <f>'P02'!F71</f>
        <v>c</v>
      </c>
      <c r="H61" s="162" t="str">
        <f>'P03'!F71</f>
        <v>c</v>
      </c>
      <c r="I61" s="162" t="str">
        <f>'P04'!F71</f>
        <v>c</v>
      </c>
      <c r="J61" s="162" t="str">
        <f>'P05'!F71</f>
        <v>nt</v>
      </c>
      <c r="K61" s="162" t="str">
        <f>'P06'!F71</f>
        <v>nt</v>
      </c>
      <c r="L61" s="162" t="str">
        <f>'P07'!F71</f>
        <v>nt</v>
      </c>
      <c r="M61" s="162" t="str">
        <f>'P08'!F71</f>
        <v>nt</v>
      </c>
      <c r="N61" s="162" t="str">
        <f>'P09'!F71</f>
        <v>nt</v>
      </c>
      <c r="O61" s="162" t="str">
        <f>'P10'!F71</f>
        <v>nt</v>
      </c>
      <c r="P61" s="162" t="str">
        <f>'P11'!F71</f>
        <v>nt</v>
      </c>
      <c r="Q61" s="162" t="str">
        <f>'P12'!F71</f>
        <v>nt</v>
      </c>
      <c r="R61" s="162" t="str">
        <f>'P13'!F71</f>
        <v>nt</v>
      </c>
      <c r="S61" s="162" t="str">
        <f>'P14'!F71</f>
        <v>nt</v>
      </c>
      <c r="T61" s="162" t="str">
        <f>'P15'!F71</f>
        <v>nt</v>
      </c>
      <c r="U61" s="162" t="str">
        <f>'P16'!F71</f>
        <v>nt</v>
      </c>
      <c r="V61" s="162" t="str">
        <f>'P17'!F71</f>
        <v>nt</v>
      </c>
      <c r="W61" s="162" t="str">
        <f>'P18'!F71</f>
        <v>nt</v>
      </c>
      <c r="X61" s="162" t="str">
        <f>'P19'!F71</f>
        <v>nt</v>
      </c>
      <c r="Y61" s="162" t="str">
        <f>'P20'!F71</f>
        <v>nt</v>
      </c>
      <c r="Z61" s="162" t="str">
        <f>'P21'!F71</f>
        <v>nt</v>
      </c>
      <c r="AA61" s="162" t="str">
        <f>'P22'!F71</f>
        <v>nt</v>
      </c>
      <c r="AB61" s="162" t="str">
        <f>'P23'!F71</f>
        <v>nt</v>
      </c>
      <c r="AC61" s="162" t="str">
        <f>'P24'!F71</f>
        <v>nt</v>
      </c>
      <c r="AD61" s="162" t="str">
        <f>'P25'!F71</f>
        <v>nt</v>
      </c>
      <c r="AE61" s="264" t="str">
        <f>'P26'!F71</f>
        <v>nt</v>
      </c>
      <c r="AF61" s="41">
        <f t="shared" si="85"/>
        <v>4</v>
      </c>
      <c r="AG61" s="41">
        <f t="shared" si="86"/>
        <v>0</v>
      </c>
      <c r="AH61" s="41">
        <f t="shared" si="87"/>
        <v>0</v>
      </c>
      <c r="AI61" s="41">
        <f t="shared" si="88"/>
        <v>22</v>
      </c>
      <c r="AJ61" s="25" t="str">
        <f t="shared" si="89"/>
        <v>C</v>
      </c>
      <c r="AK61" s="20"/>
      <c r="AL61" s="20"/>
      <c r="AM61" s="20"/>
      <c r="AN61" s="20"/>
      <c r="AO61" s="20"/>
      <c r="AP61" s="20"/>
      <c r="AQ61" s="20"/>
      <c r="AR61" s="20"/>
      <c r="AS61" s="265" t="str">
        <f>Résultats!B72</f>
        <v>10.4</v>
      </c>
      <c r="AT61" s="266" t="str">
        <f>Résultats!C72</f>
        <v>AA</v>
      </c>
      <c r="AU61" s="41">
        <f>'P01'!$G71</f>
        <v>0</v>
      </c>
      <c r="AV61" s="41">
        <f>'P02'!$G71</f>
        <v>0</v>
      </c>
      <c r="AW61" s="41">
        <f>'P03'!$G71</f>
        <v>0</v>
      </c>
      <c r="AX61" s="41">
        <f>'P04'!$G71</f>
        <v>0</v>
      </c>
      <c r="AY61" s="41">
        <f>'P05'!$G71</f>
        <v>0</v>
      </c>
      <c r="AZ61" s="41">
        <f>'P06'!$G71</f>
        <v>0</v>
      </c>
      <c r="BA61" s="41">
        <f>'P07'!$G71</f>
        <v>0</v>
      </c>
      <c r="BB61" s="41">
        <f>'P08'!$G71</f>
        <v>0</v>
      </c>
      <c r="BC61" s="41">
        <f>'P09'!$G71</f>
        <v>0</v>
      </c>
      <c r="BD61" s="41">
        <f>'P10'!$G71</f>
        <v>0</v>
      </c>
      <c r="BE61" s="41">
        <f>'P11'!$G71</f>
        <v>0</v>
      </c>
      <c r="BF61" s="41">
        <f>'P12'!$G71</f>
        <v>0</v>
      </c>
      <c r="BG61" s="41">
        <f>'P13'!$G71</f>
        <v>0</v>
      </c>
      <c r="BH61" s="41">
        <f>'P14'!$G71</f>
        <v>0</v>
      </c>
      <c r="BI61" s="41">
        <f>'P15'!$G71</f>
        <v>0</v>
      </c>
      <c r="BJ61" s="41">
        <f>'P16'!$G71</f>
        <v>0</v>
      </c>
      <c r="BK61" s="41">
        <f>'P17'!$G71</f>
        <v>0</v>
      </c>
      <c r="BL61" s="41">
        <f>'P18'!$G71</f>
        <v>0</v>
      </c>
      <c r="BM61" s="41">
        <f>'P19'!$G71</f>
        <v>0</v>
      </c>
      <c r="BN61" s="41">
        <f>'P20'!$G71</f>
        <v>0</v>
      </c>
      <c r="BO61" s="41"/>
      <c r="BP61" s="41">
        <f>'P22'!$G71</f>
        <v>0</v>
      </c>
      <c r="BQ61" s="41">
        <f>'P23'!$G71</f>
        <v>0</v>
      </c>
      <c r="BR61" s="41">
        <f>'P24'!$G71</f>
        <v>0</v>
      </c>
      <c r="BS61" s="41">
        <f>'P25'!$G71</f>
        <v>0</v>
      </c>
      <c r="BT61" s="267">
        <f>'P26'!$G71</f>
        <v>0</v>
      </c>
      <c r="BU61" s="41">
        <f t="shared" si="90"/>
        <v>0</v>
      </c>
      <c r="BV61" s="268" t="str">
        <f t="shared" si="91"/>
        <v>-</v>
      </c>
    </row>
    <row r="62" ht="15.75" customHeight="1">
      <c r="A62" s="269" t="s">
        <v>445</v>
      </c>
      <c r="B62" s="262" t="str">
        <f>Résultats!B73</f>
        <v>10.5</v>
      </c>
      <c r="C62" s="263" t="str">
        <f>Résultats!C73</f>
        <v>AA</v>
      </c>
      <c r="D62" s="41">
        <f>Résultats!E73</f>
        <v>0</v>
      </c>
      <c r="E62" s="20"/>
      <c r="F62" s="159" t="str">
        <f>'P01'!F72</f>
        <v>c</v>
      </c>
      <c r="G62" s="162" t="str">
        <f>'P02'!F72</f>
        <v>na</v>
      </c>
      <c r="H62" s="162" t="str">
        <f>'P03'!F72</f>
        <v>na</v>
      </c>
      <c r="I62" s="162" t="str">
        <f>'P04'!F72</f>
        <v>c</v>
      </c>
      <c r="J62" s="162" t="str">
        <f>'P05'!F72</f>
        <v>nt</v>
      </c>
      <c r="K62" s="162" t="str">
        <f>'P06'!F72</f>
        <v>nt</v>
      </c>
      <c r="L62" s="162" t="str">
        <f>'P07'!F72</f>
        <v>nt</v>
      </c>
      <c r="M62" s="162" t="str">
        <f>'P08'!F72</f>
        <v>nt</v>
      </c>
      <c r="N62" s="162" t="str">
        <f>'P09'!F72</f>
        <v>nt</v>
      </c>
      <c r="O62" s="162" t="str">
        <f>'P10'!F72</f>
        <v>nt</v>
      </c>
      <c r="P62" s="162" t="str">
        <f>'P11'!F72</f>
        <v>nt</v>
      </c>
      <c r="Q62" s="162" t="str">
        <f>'P12'!F72</f>
        <v>nt</v>
      </c>
      <c r="R62" s="162" t="str">
        <f>'P13'!F72</f>
        <v>nt</v>
      </c>
      <c r="S62" s="162" t="str">
        <f>'P14'!F72</f>
        <v>nt</v>
      </c>
      <c r="T62" s="162" t="str">
        <f>'P15'!F72</f>
        <v>nt</v>
      </c>
      <c r="U62" s="162" t="str">
        <f>'P16'!F72</f>
        <v>nt</v>
      </c>
      <c r="V62" s="162" t="str">
        <f>'P17'!F72</f>
        <v>nt</v>
      </c>
      <c r="W62" s="162" t="str">
        <f>'P18'!F72</f>
        <v>nt</v>
      </c>
      <c r="X62" s="162" t="str">
        <f>'P19'!F72</f>
        <v>nt</v>
      </c>
      <c r="Y62" s="162" t="str">
        <f>'P20'!F72</f>
        <v>nt</v>
      </c>
      <c r="Z62" s="162" t="str">
        <f>'P21'!F72</f>
        <v>nt</v>
      </c>
      <c r="AA62" s="162" t="str">
        <f>'P22'!F72</f>
        <v>nt</v>
      </c>
      <c r="AB62" s="162" t="str">
        <f>'P23'!F72</f>
        <v>nt</v>
      </c>
      <c r="AC62" s="162" t="str">
        <f>'P24'!F72</f>
        <v>nt</v>
      </c>
      <c r="AD62" s="162" t="str">
        <f>'P25'!F72</f>
        <v>nt</v>
      </c>
      <c r="AE62" s="264" t="str">
        <f>'P26'!F72</f>
        <v>nt</v>
      </c>
      <c r="AF62" s="41">
        <f t="shared" si="85"/>
        <v>2</v>
      </c>
      <c r="AG62" s="41">
        <f t="shared" si="86"/>
        <v>0</v>
      </c>
      <c r="AH62" s="41">
        <f t="shared" si="87"/>
        <v>2</v>
      </c>
      <c r="AI62" s="41">
        <f t="shared" si="88"/>
        <v>22</v>
      </c>
      <c r="AJ62" s="25" t="str">
        <f t="shared" si="89"/>
        <v>C</v>
      </c>
      <c r="AK62" s="20"/>
      <c r="AL62" s="20"/>
      <c r="AM62" s="20"/>
      <c r="AN62" s="20"/>
      <c r="AO62" s="20"/>
      <c r="AP62" s="20"/>
      <c r="AQ62" s="20"/>
      <c r="AR62" s="20"/>
      <c r="AS62" s="265" t="str">
        <f>Résultats!B73</f>
        <v>10.5</v>
      </c>
      <c r="AT62" s="266" t="str">
        <f>Résultats!C73</f>
        <v>AA</v>
      </c>
      <c r="AU62" s="41">
        <f>'P01'!$G72</f>
        <v>0</v>
      </c>
      <c r="AV62" s="41">
        <f>'P02'!$G72</f>
        <v>0</v>
      </c>
      <c r="AW62" s="41">
        <f>'P03'!$G72</f>
        <v>0</v>
      </c>
      <c r="AX62" s="41">
        <f>'P04'!$G72</f>
        <v>0</v>
      </c>
      <c r="AY62" s="41">
        <f>'P05'!$G72</f>
        <v>0</v>
      </c>
      <c r="AZ62" s="41">
        <f>'P06'!$G72</f>
        <v>0</v>
      </c>
      <c r="BA62" s="41">
        <f>'P07'!$G72</f>
        <v>0</v>
      </c>
      <c r="BB62" s="41">
        <f>'P08'!$G72</f>
        <v>0</v>
      </c>
      <c r="BC62" s="41">
        <f>'P09'!$G72</f>
        <v>0</v>
      </c>
      <c r="BD62" s="41">
        <f>'P10'!$G72</f>
        <v>0</v>
      </c>
      <c r="BE62" s="41">
        <f>'P11'!$G72</f>
        <v>0</v>
      </c>
      <c r="BF62" s="41">
        <f>'P12'!$G72</f>
        <v>0</v>
      </c>
      <c r="BG62" s="41">
        <f>'P13'!$G72</f>
        <v>0</v>
      </c>
      <c r="BH62" s="41">
        <f>'P14'!$G72</f>
        <v>0</v>
      </c>
      <c r="BI62" s="41">
        <f>'P15'!$G72</f>
        <v>0</v>
      </c>
      <c r="BJ62" s="41">
        <f>'P16'!$G72</f>
        <v>0</v>
      </c>
      <c r="BK62" s="41">
        <f>'P17'!$G72</f>
        <v>0</v>
      </c>
      <c r="BL62" s="41">
        <f>'P18'!$G72</f>
        <v>0</v>
      </c>
      <c r="BM62" s="41">
        <f>'P19'!$G72</f>
        <v>0</v>
      </c>
      <c r="BN62" s="41">
        <f>'P20'!$G72</f>
        <v>0</v>
      </c>
      <c r="BO62" s="41"/>
      <c r="BP62" s="41">
        <f>'P22'!$G72</f>
        <v>0</v>
      </c>
      <c r="BQ62" s="41">
        <f>'P23'!$G72</f>
        <v>0</v>
      </c>
      <c r="BR62" s="41">
        <f>'P24'!$G72</f>
        <v>0</v>
      </c>
      <c r="BS62" s="41">
        <f>'P25'!$G72</f>
        <v>0</v>
      </c>
      <c r="BT62" s="267">
        <f>'P26'!$G72</f>
        <v>0</v>
      </c>
      <c r="BU62" s="41">
        <f t="shared" si="90"/>
        <v>0</v>
      </c>
      <c r="BV62" s="268" t="str">
        <f t="shared" si="91"/>
        <v>-</v>
      </c>
    </row>
    <row r="63" ht="15.75" customHeight="1">
      <c r="A63" s="269" t="s">
        <v>445</v>
      </c>
      <c r="B63" s="262" t="str">
        <f>Résultats!B74</f>
        <v>10.6</v>
      </c>
      <c r="C63" s="263" t="str">
        <f>Résultats!C74</f>
        <v>A</v>
      </c>
      <c r="D63" s="41" t="str">
        <f>Résultats!E74</f>
        <v>x</v>
      </c>
      <c r="E63" s="20"/>
      <c r="F63" s="159" t="str">
        <f>'P01'!F73</f>
        <v>na</v>
      </c>
      <c r="G63" s="162" t="str">
        <f>'P02'!F73</f>
        <v>na</v>
      </c>
      <c r="H63" s="162" t="str">
        <f>'P03'!F73</f>
        <v>na</v>
      </c>
      <c r="I63" s="162" t="str">
        <f>'P04'!F73</f>
        <v>c</v>
      </c>
      <c r="J63" s="162" t="str">
        <f>'P05'!F73</f>
        <v>nt</v>
      </c>
      <c r="K63" s="162" t="str">
        <f>'P06'!F73</f>
        <v>nt</v>
      </c>
      <c r="L63" s="162" t="str">
        <f>'P07'!F73</f>
        <v>nt</v>
      </c>
      <c r="M63" s="162" t="str">
        <f>'P08'!F73</f>
        <v>nt</v>
      </c>
      <c r="N63" s="162" t="str">
        <f>'P09'!F73</f>
        <v>nt</v>
      </c>
      <c r="O63" s="162" t="str">
        <f>'P10'!F73</f>
        <v>nt</v>
      </c>
      <c r="P63" s="162" t="str">
        <f>'P11'!F73</f>
        <v>nt</v>
      </c>
      <c r="Q63" s="162" t="str">
        <f>'P12'!F73</f>
        <v>nt</v>
      </c>
      <c r="R63" s="162" t="str">
        <f>'P13'!F73</f>
        <v>nt</v>
      </c>
      <c r="S63" s="162" t="str">
        <f>'P14'!F73</f>
        <v>nt</v>
      </c>
      <c r="T63" s="162" t="str">
        <f>'P15'!F73</f>
        <v>nt</v>
      </c>
      <c r="U63" s="162" t="str">
        <f>'P16'!F73</f>
        <v>nt</v>
      </c>
      <c r="V63" s="162" t="str">
        <f>'P17'!F73</f>
        <v>nt</v>
      </c>
      <c r="W63" s="162" t="str">
        <f>'P18'!F73</f>
        <v>nt</v>
      </c>
      <c r="X63" s="162" t="str">
        <f>'P19'!F73</f>
        <v>nt</v>
      </c>
      <c r="Y63" s="162" t="str">
        <f>'P20'!F73</f>
        <v>nt</v>
      </c>
      <c r="Z63" s="162" t="str">
        <f>'P21'!F73</f>
        <v>nt</v>
      </c>
      <c r="AA63" s="162" t="str">
        <f>'P22'!F73</f>
        <v>nt</v>
      </c>
      <c r="AB63" s="162" t="str">
        <f>'P23'!F73</f>
        <v>nt</v>
      </c>
      <c r="AC63" s="162" t="str">
        <f>'P24'!F73</f>
        <v>nt</v>
      </c>
      <c r="AD63" s="162" t="str">
        <f>'P25'!F73</f>
        <v>nt</v>
      </c>
      <c r="AE63" s="264" t="str">
        <f>'P26'!F73</f>
        <v>nt</v>
      </c>
      <c r="AF63" s="41">
        <f t="shared" si="85"/>
        <v>1</v>
      </c>
      <c r="AG63" s="41">
        <f t="shared" si="86"/>
        <v>0</v>
      </c>
      <c r="AH63" s="41">
        <f t="shared" si="87"/>
        <v>3</v>
      </c>
      <c r="AI63" s="41">
        <f t="shared" si="88"/>
        <v>22</v>
      </c>
      <c r="AJ63" s="25" t="str">
        <f t="shared" si="89"/>
        <v>C</v>
      </c>
      <c r="AK63" s="20"/>
      <c r="AL63" s="20"/>
      <c r="AM63" s="20"/>
      <c r="AN63" s="20"/>
      <c r="AO63" s="20"/>
      <c r="AP63" s="20"/>
      <c r="AQ63" s="20"/>
      <c r="AR63" s="20"/>
      <c r="AS63" s="265" t="str">
        <f>Résultats!B74</f>
        <v>10.6</v>
      </c>
      <c r="AT63" s="266" t="str">
        <f>Résultats!C74</f>
        <v>A</v>
      </c>
      <c r="AU63" s="41">
        <f>'P01'!$G73</f>
        <v>0</v>
      </c>
      <c r="AV63" s="41">
        <f>'P02'!$G73</f>
        <v>0</v>
      </c>
      <c r="AW63" s="41">
        <f>'P03'!$G73</f>
        <v>0</v>
      </c>
      <c r="AX63" s="41">
        <f>'P04'!$G73</f>
        <v>0</v>
      </c>
      <c r="AY63" s="41">
        <f>'P05'!$G73</f>
        <v>0</v>
      </c>
      <c r="AZ63" s="41">
        <f>'P06'!$G73</f>
        <v>0</v>
      </c>
      <c r="BA63" s="41">
        <f>'P07'!$G73</f>
        <v>0</v>
      </c>
      <c r="BB63" s="41">
        <f>'P08'!$G73</f>
        <v>0</v>
      </c>
      <c r="BC63" s="41">
        <f>'P09'!$G73</f>
        <v>0</v>
      </c>
      <c r="BD63" s="41">
        <f>'P10'!$G73</f>
        <v>0</v>
      </c>
      <c r="BE63" s="41">
        <f>'P11'!$G73</f>
        <v>0</v>
      </c>
      <c r="BF63" s="41">
        <f>'P12'!$G73</f>
        <v>0</v>
      </c>
      <c r="BG63" s="41">
        <f>'P13'!$G73</f>
        <v>0</v>
      </c>
      <c r="BH63" s="41">
        <f>'P14'!$G73</f>
        <v>0</v>
      </c>
      <c r="BI63" s="41">
        <f>'P15'!$G73</f>
        <v>0</v>
      </c>
      <c r="BJ63" s="41">
        <f>'P16'!$G73</f>
        <v>0</v>
      </c>
      <c r="BK63" s="41">
        <f>'P17'!$G73</f>
        <v>0</v>
      </c>
      <c r="BL63" s="41">
        <f>'P18'!$G73</f>
        <v>0</v>
      </c>
      <c r="BM63" s="41">
        <f>'P19'!$G73</f>
        <v>0</v>
      </c>
      <c r="BN63" s="41">
        <f>'P20'!$G73</f>
        <v>0</v>
      </c>
      <c r="BO63" s="41"/>
      <c r="BP63" s="41">
        <f>'P22'!$G73</f>
        <v>0</v>
      </c>
      <c r="BQ63" s="41">
        <f>'P23'!$G73</f>
        <v>0</v>
      </c>
      <c r="BR63" s="41">
        <f>'P24'!$G73</f>
        <v>0</v>
      </c>
      <c r="BS63" s="41">
        <f>'P25'!$G73</f>
        <v>0</v>
      </c>
      <c r="BT63" s="267">
        <f>'P26'!$G73</f>
        <v>0</v>
      </c>
      <c r="BU63" s="41">
        <f t="shared" si="90"/>
        <v>0</v>
      </c>
      <c r="BV63" s="268" t="str">
        <f t="shared" si="91"/>
        <v>-</v>
      </c>
    </row>
    <row r="64" ht="15.75" customHeight="1">
      <c r="A64" s="269" t="s">
        <v>445</v>
      </c>
      <c r="B64" s="262" t="str">
        <f>Résultats!B75</f>
        <v>10.7</v>
      </c>
      <c r="C64" s="263" t="str">
        <f>Résultats!C75</f>
        <v>A</v>
      </c>
      <c r="D64" s="41" t="str">
        <f>Résultats!E75</f>
        <v>x</v>
      </c>
      <c r="E64" s="20"/>
      <c r="F64" s="159" t="str">
        <f>'P01'!F74</f>
        <v>c</v>
      </c>
      <c r="G64" s="162" t="str">
        <f>'P02'!F74</f>
        <v>c</v>
      </c>
      <c r="H64" s="162" t="str">
        <f>'P03'!F74</f>
        <v>c</v>
      </c>
      <c r="I64" s="162" t="str">
        <f>'P04'!F74</f>
        <v>c</v>
      </c>
      <c r="J64" s="162" t="str">
        <f>'P05'!F74</f>
        <v>nt</v>
      </c>
      <c r="K64" s="162" t="str">
        <f>'P06'!F74</f>
        <v>nt</v>
      </c>
      <c r="L64" s="162" t="str">
        <f>'P07'!F74</f>
        <v>nt</v>
      </c>
      <c r="M64" s="162" t="str">
        <f>'P08'!F74</f>
        <v>nt</v>
      </c>
      <c r="N64" s="162" t="str">
        <f>'P09'!F74</f>
        <v>nt</v>
      </c>
      <c r="O64" s="162" t="str">
        <f>'P10'!F74</f>
        <v>nt</v>
      </c>
      <c r="P64" s="162" t="str">
        <f>'P11'!F74</f>
        <v>nt</v>
      </c>
      <c r="Q64" s="162" t="str">
        <f>'P12'!F74</f>
        <v>nt</v>
      </c>
      <c r="R64" s="162" t="str">
        <f>'P13'!F74</f>
        <v>nt</v>
      </c>
      <c r="S64" s="162" t="str">
        <f>'P14'!F74</f>
        <v>nt</v>
      </c>
      <c r="T64" s="162" t="str">
        <f>'P15'!F74</f>
        <v>nt</v>
      </c>
      <c r="U64" s="162" t="str">
        <f>'P16'!F74</f>
        <v>nt</v>
      </c>
      <c r="V64" s="162" t="str">
        <f>'P17'!F74</f>
        <v>nt</v>
      </c>
      <c r="W64" s="162" t="str">
        <f>'P18'!F74</f>
        <v>nt</v>
      </c>
      <c r="X64" s="162" t="str">
        <f>'P19'!F74</f>
        <v>nt</v>
      </c>
      <c r="Y64" s="162" t="str">
        <f>'P20'!F74</f>
        <v>nt</v>
      </c>
      <c r="Z64" s="162" t="str">
        <f>'P21'!F74</f>
        <v>nt</v>
      </c>
      <c r="AA64" s="162" t="str">
        <f>'P22'!F74</f>
        <v>nt</v>
      </c>
      <c r="AB64" s="162" t="str">
        <f>'P23'!F74</f>
        <v>nt</v>
      </c>
      <c r="AC64" s="162" t="str">
        <f>'P24'!F74</f>
        <v>nt</v>
      </c>
      <c r="AD64" s="162" t="str">
        <f>'P25'!F74</f>
        <v>nt</v>
      </c>
      <c r="AE64" s="264" t="str">
        <f>'P26'!F74</f>
        <v>nt</v>
      </c>
      <c r="AF64" s="41">
        <f t="shared" si="85"/>
        <v>4</v>
      </c>
      <c r="AG64" s="41">
        <f t="shared" si="86"/>
        <v>0</v>
      </c>
      <c r="AH64" s="41">
        <f t="shared" si="87"/>
        <v>0</v>
      </c>
      <c r="AI64" s="41">
        <f t="shared" si="88"/>
        <v>22</v>
      </c>
      <c r="AJ64" s="25" t="str">
        <f t="shared" si="89"/>
        <v>C</v>
      </c>
      <c r="AK64" s="20"/>
      <c r="AL64" s="20"/>
      <c r="AM64" s="20"/>
      <c r="AN64" s="20"/>
      <c r="AO64" s="20"/>
      <c r="AP64" s="20"/>
      <c r="AQ64" s="20"/>
      <c r="AR64" s="20"/>
      <c r="AS64" s="265" t="str">
        <f>Résultats!B75</f>
        <v>10.7</v>
      </c>
      <c r="AT64" s="266" t="str">
        <f>Résultats!C75</f>
        <v>A</v>
      </c>
      <c r="AU64" s="41">
        <f>'P01'!$G74</f>
        <v>0</v>
      </c>
      <c r="AV64" s="41">
        <f>'P02'!$G74</f>
        <v>0</v>
      </c>
      <c r="AW64" s="41">
        <f>'P03'!$G74</f>
        <v>0</v>
      </c>
      <c r="AX64" s="41">
        <f>'P04'!$G74</f>
        <v>0</v>
      </c>
      <c r="AY64" s="41">
        <f>'P05'!$G74</f>
        <v>0</v>
      </c>
      <c r="AZ64" s="41">
        <f>'P06'!$G74</f>
        <v>0</v>
      </c>
      <c r="BA64" s="41">
        <f>'P07'!$G74</f>
        <v>0</v>
      </c>
      <c r="BB64" s="41">
        <f>'P08'!$G74</f>
        <v>0</v>
      </c>
      <c r="BC64" s="41">
        <f>'P09'!$G74</f>
        <v>0</v>
      </c>
      <c r="BD64" s="41">
        <f>'P10'!$G74</f>
        <v>0</v>
      </c>
      <c r="BE64" s="41">
        <f>'P11'!$G74</f>
        <v>0</v>
      </c>
      <c r="BF64" s="41">
        <f>'P12'!$G74</f>
        <v>0</v>
      </c>
      <c r="BG64" s="41">
        <f>'P13'!$G74</f>
        <v>0</v>
      </c>
      <c r="BH64" s="41">
        <f>'P14'!$G74</f>
        <v>0</v>
      </c>
      <c r="BI64" s="41">
        <f>'P15'!$G74</f>
        <v>0</v>
      </c>
      <c r="BJ64" s="41">
        <f>'P16'!$G74</f>
        <v>0</v>
      </c>
      <c r="BK64" s="41">
        <f>'P17'!$G74</f>
        <v>0</v>
      </c>
      <c r="BL64" s="41">
        <f>'P18'!$G74</f>
        <v>0</v>
      </c>
      <c r="BM64" s="41">
        <f>'P19'!$G74</f>
        <v>0</v>
      </c>
      <c r="BN64" s="41">
        <f>'P20'!$G74</f>
        <v>0</v>
      </c>
      <c r="BO64" s="41"/>
      <c r="BP64" s="41">
        <f>'P22'!$G74</f>
        <v>0</v>
      </c>
      <c r="BQ64" s="41">
        <f>'P23'!$G74</f>
        <v>0</v>
      </c>
      <c r="BR64" s="41">
        <f>'P24'!$G74</f>
        <v>0</v>
      </c>
      <c r="BS64" s="41">
        <f>'P25'!$G74</f>
        <v>0</v>
      </c>
      <c r="BT64" s="267">
        <f>'P26'!$G74</f>
        <v>0</v>
      </c>
      <c r="BU64" s="41">
        <f t="shared" si="90"/>
        <v>0</v>
      </c>
      <c r="BV64" s="268" t="str">
        <f t="shared" si="91"/>
        <v>-</v>
      </c>
    </row>
    <row r="65" ht="15.75" customHeight="1">
      <c r="A65" s="269" t="s">
        <v>445</v>
      </c>
      <c r="B65" s="262" t="str">
        <f>Résultats!B76</f>
        <v>10.8</v>
      </c>
      <c r="C65" s="263" t="str">
        <f>Résultats!C76</f>
        <v>A</v>
      </c>
      <c r="D65" s="41">
        <f>Résultats!E76</f>
        <v>0</v>
      </c>
      <c r="E65" s="20"/>
      <c r="F65" s="159" t="str">
        <f>'P01'!F75</f>
        <v>na</v>
      </c>
      <c r="G65" s="162" t="str">
        <f>'P02'!F75</f>
        <v>na</v>
      </c>
      <c r="H65" s="162" t="str">
        <f>'P03'!F75</f>
        <v>na</v>
      </c>
      <c r="I65" s="162" t="str">
        <f>'P04'!F75</f>
        <v>na</v>
      </c>
      <c r="J65" s="162" t="str">
        <f>'P05'!F75</f>
        <v>nt</v>
      </c>
      <c r="K65" s="162" t="str">
        <f>'P06'!F75</f>
        <v>nt</v>
      </c>
      <c r="L65" s="162" t="str">
        <f>'P07'!F75</f>
        <v>nt</v>
      </c>
      <c r="M65" s="162" t="str">
        <f>'P08'!F75</f>
        <v>nt</v>
      </c>
      <c r="N65" s="162" t="str">
        <f>'P09'!F75</f>
        <v>nt</v>
      </c>
      <c r="O65" s="162" t="str">
        <f>'P10'!F75</f>
        <v>nt</v>
      </c>
      <c r="P65" s="162" t="str">
        <f>'P11'!F75</f>
        <v>nt</v>
      </c>
      <c r="Q65" s="162" t="str">
        <f>'P12'!F75</f>
        <v>nt</v>
      </c>
      <c r="R65" s="162" t="str">
        <f>'P13'!F75</f>
        <v>nt</v>
      </c>
      <c r="S65" s="162" t="str">
        <f>'P14'!F75</f>
        <v>nt</v>
      </c>
      <c r="T65" s="162" t="str">
        <f>'P15'!F75</f>
        <v>nt</v>
      </c>
      <c r="U65" s="162" t="str">
        <f>'P16'!F75</f>
        <v>nt</v>
      </c>
      <c r="V65" s="162" t="str">
        <f>'P17'!F75</f>
        <v>nt</v>
      </c>
      <c r="W65" s="162" t="str">
        <f>'P18'!F75</f>
        <v>nt</v>
      </c>
      <c r="X65" s="162" t="str">
        <f>'P19'!F75</f>
        <v>nt</v>
      </c>
      <c r="Y65" s="162" t="str">
        <f>'P20'!F75</f>
        <v>nt</v>
      </c>
      <c r="Z65" s="162" t="str">
        <f>'P21'!F75</f>
        <v>nt</v>
      </c>
      <c r="AA65" s="162" t="str">
        <f>'P22'!F75</f>
        <v>nt</v>
      </c>
      <c r="AB65" s="162" t="str">
        <f>'P23'!F75</f>
        <v>nt</v>
      </c>
      <c r="AC65" s="162" t="str">
        <f>'P24'!F75</f>
        <v>nt</v>
      </c>
      <c r="AD65" s="162" t="str">
        <f>'P25'!F75</f>
        <v>nt</v>
      </c>
      <c r="AE65" s="264" t="str">
        <f>'P26'!F75</f>
        <v>nt</v>
      </c>
      <c r="AF65" s="41">
        <f t="shared" si="85"/>
        <v>0</v>
      </c>
      <c r="AG65" s="41">
        <f t="shared" si="86"/>
        <v>0</v>
      </c>
      <c r="AH65" s="41">
        <f t="shared" si="87"/>
        <v>4</v>
      </c>
      <c r="AI65" s="41">
        <f t="shared" si="88"/>
        <v>22</v>
      </c>
      <c r="AJ65" s="25" t="str">
        <f t="shared" si="89"/>
        <v>NA</v>
      </c>
      <c r="AK65" s="20"/>
      <c r="AL65" s="20"/>
      <c r="AM65" s="20"/>
      <c r="AN65" s="20"/>
      <c r="AO65" s="20"/>
      <c r="AP65" s="20"/>
      <c r="AQ65" s="20"/>
      <c r="AR65" s="20"/>
      <c r="AS65" s="265" t="str">
        <f>Résultats!B76</f>
        <v>10.8</v>
      </c>
      <c r="AT65" s="266" t="str">
        <f>Résultats!C76</f>
        <v>A</v>
      </c>
      <c r="AU65" s="41">
        <f>'P01'!$G75</f>
        <v>0</v>
      </c>
      <c r="AV65" s="41">
        <f>'P02'!$G75</f>
        <v>0</v>
      </c>
      <c r="AW65" s="41">
        <f>'P03'!$G75</f>
        <v>0</v>
      </c>
      <c r="AX65" s="41">
        <f>'P04'!$G75</f>
        <v>0</v>
      </c>
      <c r="AY65" s="41">
        <f>'P05'!$G75</f>
        <v>0</v>
      </c>
      <c r="AZ65" s="41">
        <f>'P06'!$G75</f>
        <v>0</v>
      </c>
      <c r="BA65" s="41">
        <f>'P07'!$G75</f>
        <v>0</v>
      </c>
      <c r="BB65" s="41">
        <f>'P08'!$G75</f>
        <v>0</v>
      </c>
      <c r="BC65" s="41">
        <f>'P09'!$G75</f>
        <v>0</v>
      </c>
      <c r="BD65" s="41">
        <f>'P10'!$G75</f>
        <v>0</v>
      </c>
      <c r="BE65" s="41">
        <f>'P11'!$G75</f>
        <v>0</v>
      </c>
      <c r="BF65" s="41">
        <f>'P12'!$G75</f>
        <v>0</v>
      </c>
      <c r="BG65" s="41">
        <f>'P13'!$G75</f>
        <v>0</v>
      </c>
      <c r="BH65" s="41">
        <f>'P14'!$G75</f>
        <v>0</v>
      </c>
      <c r="BI65" s="41">
        <f>'P15'!$G75</f>
        <v>0</v>
      </c>
      <c r="BJ65" s="41">
        <f>'P16'!$G75</f>
        <v>0</v>
      </c>
      <c r="BK65" s="41">
        <f>'P17'!$G75</f>
        <v>0</v>
      </c>
      <c r="BL65" s="41">
        <f>'P18'!$G75</f>
        <v>0</v>
      </c>
      <c r="BM65" s="41">
        <f>'P19'!$G75</f>
        <v>0</v>
      </c>
      <c r="BN65" s="41">
        <f>'P20'!$G75</f>
        <v>0</v>
      </c>
      <c r="BO65" s="41"/>
      <c r="BP65" s="41">
        <f>'P22'!$G75</f>
        <v>0</v>
      </c>
      <c r="BQ65" s="41">
        <f>'P23'!$G75</f>
        <v>0</v>
      </c>
      <c r="BR65" s="41">
        <f>'P24'!$G75</f>
        <v>0</v>
      </c>
      <c r="BS65" s="41">
        <f>'P25'!$G75</f>
        <v>0</v>
      </c>
      <c r="BT65" s="267">
        <f>'P26'!$G75</f>
        <v>0</v>
      </c>
      <c r="BU65" s="41">
        <f t="shared" si="90"/>
        <v>0</v>
      </c>
      <c r="BV65" s="268" t="str">
        <f t="shared" si="91"/>
        <v>-</v>
      </c>
    </row>
    <row r="66" ht="15.75" customHeight="1">
      <c r="A66" s="269" t="s">
        <v>445</v>
      </c>
      <c r="B66" s="262" t="str">
        <f>Résultats!B77</f>
        <v>10.9</v>
      </c>
      <c r="C66" s="263" t="str">
        <f>Résultats!C77</f>
        <v>A</v>
      </c>
      <c r="D66" s="41">
        <f>Résultats!E77</f>
        <v>0</v>
      </c>
      <c r="E66" s="20"/>
      <c r="F66" s="159" t="str">
        <f>'P01'!F76</f>
        <v>c</v>
      </c>
      <c r="G66" s="162" t="str">
        <f>'P02'!F76</f>
        <v>c</v>
      </c>
      <c r="H66" s="162" t="str">
        <f>'P03'!F76</f>
        <v>c</v>
      </c>
      <c r="I66" s="162" t="str">
        <f>'P04'!F76</f>
        <v>na</v>
      </c>
      <c r="J66" s="162" t="str">
        <f>'P05'!F76</f>
        <v>nt</v>
      </c>
      <c r="K66" s="162" t="str">
        <f>'P06'!F76</f>
        <v>nt</v>
      </c>
      <c r="L66" s="162" t="str">
        <f>'P07'!F76</f>
        <v>nt</v>
      </c>
      <c r="M66" s="162" t="str">
        <f>'P08'!F76</f>
        <v>nt</v>
      </c>
      <c r="N66" s="162" t="str">
        <f>'P09'!F76</f>
        <v>nt</v>
      </c>
      <c r="O66" s="162" t="str">
        <f>'P10'!F76</f>
        <v>nt</v>
      </c>
      <c r="P66" s="162" t="str">
        <f>'P11'!F76</f>
        <v>nt</v>
      </c>
      <c r="Q66" s="162" t="str">
        <f>'P12'!F76</f>
        <v>nt</v>
      </c>
      <c r="R66" s="162" t="str">
        <f>'P13'!F76</f>
        <v>nt</v>
      </c>
      <c r="S66" s="162" t="str">
        <f>'P14'!F76</f>
        <v>nt</v>
      </c>
      <c r="T66" s="162" t="str">
        <f>'P15'!F76</f>
        <v>nt</v>
      </c>
      <c r="U66" s="162" t="str">
        <f>'P16'!F76</f>
        <v>nt</v>
      </c>
      <c r="V66" s="162" t="str">
        <f>'P17'!F76</f>
        <v>nt</v>
      </c>
      <c r="W66" s="162" t="str">
        <f>'P18'!F76</f>
        <v>nt</v>
      </c>
      <c r="X66" s="162" t="str">
        <f>'P19'!F76</f>
        <v>nt</v>
      </c>
      <c r="Y66" s="162" t="str">
        <f>'P20'!F76</f>
        <v>nt</v>
      </c>
      <c r="Z66" s="162" t="str">
        <f>'P21'!F76</f>
        <v>nt</v>
      </c>
      <c r="AA66" s="162" t="str">
        <f>'P22'!F76</f>
        <v>nt</v>
      </c>
      <c r="AB66" s="162" t="str">
        <f>'P23'!F76</f>
        <v>nt</v>
      </c>
      <c r="AC66" s="162" t="str">
        <f>'P24'!F76</f>
        <v>nt</v>
      </c>
      <c r="AD66" s="162" t="str">
        <f>'P25'!F76</f>
        <v>nt</v>
      </c>
      <c r="AE66" s="264" t="str">
        <f>'P26'!F76</f>
        <v>nt</v>
      </c>
      <c r="AF66" s="41">
        <f t="shared" ref="AF66:AF107" si="100">COUNTIF($F66:$AE66,"c")</f>
        <v>3</v>
      </c>
      <c r="AG66" s="41">
        <f t="shared" ref="AG66:AG107" si="101">COUNTIF($F66:$AE66,"nc")</f>
        <v>0</v>
      </c>
      <c r="AH66" s="41">
        <f t="shared" ref="AH66:AH107" si="102">COUNTIF($F66:$AE66,"na")</f>
        <v>1</v>
      </c>
      <c r="AI66" s="41">
        <f t="shared" ref="AI66:AI107" si="103">COUNTIF($F66:$AE66,"nt")</f>
        <v>22</v>
      </c>
      <c r="AJ66" s="25" t="str">
        <f t="shared" ref="AJ66:AJ107" si="104">IF(AG66&gt;0,"NC",IF(AF66&gt;0,"C",IF(AH66&gt;0,"NA",IF(AI66&gt;0,"NT"))))</f>
        <v>C</v>
      </c>
      <c r="AK66" s="20"/>
      <c r="AL66" s="20"/>
      <c r="AM66" s="20"/>
      <c r="AN66" s="20"/>
      <c r="AO66" s="20"/>
      <c r="AP66" s="20"/>
      <c r="AQ66" s="20"/>
      <c r="AR66" s="20"/>
      <c r="AS66" s="265" t="str">
        <f>Résultats!B77</f>
        <v>10.9</v>
      </c>
      <c r="AT66" s="266" t="str">
        <f>Résultats!C77</f>
        <v>A</v>
      </c>
      <c r="AU66" s="41">
        <f>'P01'!$G76</f>
        <v>0</v>
      </c>
      <c r="AV66" s="41">
        <f>'P02'!$G76</f>
        <v>0</v>
      </c>
      <c r="AW66" s="41">
        <f>'P03'!$G76</f>
        <v>0</v>
      </c>
      <c r="AX66" s="41">
        <f>'P04'!$G76</f>
        <v>0</v>
      </c>
      <c r="AY66" s="41">
        <f>'P05'!$G76</f>
        <v>0</v>
      </c>
      <c r="AZ66" s="41">
        <f>'P06'!$G76</f>
        <v>0</v>
      </c>
      <c r="BA66" s="41">
        <f>'P07'!$G76</f>
        <v>0</v>
      </c>
      <c r="BB66" s="41">
        <f>'P08'!$G76</f>
        <v>0</v>
      </c>
      <c r="BC66" s="41">
        <f>'P09'!$G76</f>
        <v>0</v>
      </c>
      <c r="BD66" s="41">
        <f>'P10'!$G76</f>
        <v>0</v>
      </c>
      <c r="BE66" s="41">
        <f>'P11'!$G76</f>
        <v>0</v>
      </c>
      <c r="BF66" s="41">
        <f>'P12'!$G76</f>
        <v>0</v>
      </c>
      <c r="BG66" s="41">
        <f>'P13'!$G76</f>
        <v>0</v>
      </c>
      <c r="BH66" s="41">
        <f>'P14'!$G76</f>
        <v>0</v>
      </c>
      <c r="BI66" s="41">
        <f>'P15'!$G76</f>
        <v>0</v>
      </c>
      <c r="BJ66" s="41">
        <f>'P16'!$G76</f>
        <v>0</v>
      </c>
      <c r="BK66" s="41">
        <f>'P17'!$G76</f>
        <v>0</v>
      </c>
      <c r="BL66" s="41">
        <f>'P18'!$G76</f>
        <v>0</v>
      </c>
      <c r="BM66" s="41">
        <f>'P19'!$G76</f>
        <v>0</v>
      </c>
      <c r="BN66" s="41">
        <f>'P20'!$G76</f>
        <v>0</v>
      </c>
      <c r="BO66" s="41"/>
      <c r="BP66" s="41">
        <f>'P22'!$G76</f>
        <v>0</v>
      </c>
      <c r="BQ66" s="41">
        <f>'P23'!$G76</f>
        <v>0</v>
      </c>
      <c r="BR66" s="41">
        <f>'P24'!$G76</f>
        <v>0</v>
      </c>
      <c r="BS66" s="41">
        <f>'P25'!$G76</f>
        <v>0</v>
      </c>
      <c r="BT66" s="267">
        <f>'P26'!$G76</f>
        <v>0</v>
      </c>
      <c r="BU66" s="41">
        <f t="shared" ref="BU66:BU107" si="105">COUNTIF(AU66:BS66,"D")</f>
        <v>0</v>
      </c>
      <c r="BV66" s="268" t="str">
        <f t="shared" ref="BV66:BV107" si="106">IF(BU66&gt;0,"D","-")</f>
        <v>-</v>
      </c>
    </row>
    <row r="67" ht="15.75" customHeight="1">
      <c r="A67" s="269" t="s">
        <v>445</v>
      </c>
      <c r="B67" s="262" t="str">
        <f>Résultats!B78</f>
        <v>10.10</v>
      </c>
      <c r="C67" s="263" t="str">
        <f>Résultats!C78</f>
        <v>A</v>
      </c>
      <c r="D67" s="41">
        <f>Résultats!E78</f>
        <v>0</v>
      </c>
      <c r="E67" s="20"/>
      <c r="F67" s="159" t="str">
        <f>'P01'!F77</f>
        <v>c</v>
      </c>
      <c r="G67" s="162" t="str">
        <f>'P02'!F77</f>
        <v>c</v>
      </c>
      <c r="H67" s="162" t="str">
        <f>'P03'!F77</f>
        <v>c</v>
      </c>
      <c r="I67" s="162" t="str">
        <f>'P04'!F77</f>
        <v>na</v>
      </c>
      <c r="J67" s="162" t="str">
        <f>'P05'!F77</f>
        <v>nt</v>
      </c>
      <c r="K67" s="162" t="str">
        <f>'P06'!F77</f>
        <v>nt</v>
      </c>
      <c r="L67" s="162" t="str">
        <f>'P07'!F77</f>
        <v>nt</v>
      </c>
      <c r="M67" s="162" t="str">
        <f>'P08'!F77</f>
        <v>nt</v>
      </c>
      <c r="N67" s="162" t="str">
        <f>'P09'!F77</f>
        <v>nt</v>
      </c>
      <c r="O67" s="162" t="str">
        <f>'P10'!F77</f>
        <v>nt</v>
      </c>
      <c r="P67" s="162" t="str">
        <f>'P11'!F77</f>
        <v>nt</v>
      </c>
      <c r="Q67" s="162" t="str">
        <f>'P12'!F77</f>
        <v>nt</v>
      </c>
      <c r="R67" s="162" t="str">
        <f>'P13'!F77</f>
        <v>nt</v>
      </c>
      <c r="S67" s="162" t="str">
        <f>'P14'!F77</f>
        <v>nt</v>
      </c>
      <c r="T67" s="162" t="str">
        <f>'P15'!F77</f>
        <v>nt</v>
      </c>
      <c r="U67" s="162" t="str">
        <f>'P16'!F77</f>
        <v>nt</v>
      </c>
      <c r="V67" s="162" t="str">
        <f>'P17'!F77</f>
        <v>nt</v>
      </c>
      <c r="W67" s="162" t="str">
        <f>'P18'!F77</f>
        <v>nt</v>
      </c>
      <c r="X67" s="162" t="str">
        <f>'P19'!F77</f>
        <v>nt</v>
      </c>
      <c r="Y67" s="162" t="str">
        <f>'P20'!F77</f>
        <v>nt</v>
      </c>
      <c r="Z67" s="162" t="str">
        <f>'P21'!F77</f>
        <v>nt</v>
      </c>
      <c r="AA67" s="162" t="str">
        <f>'P22'!F77</f>
        <v>nt</v>
      </c>
      <c r="AB67" s="162" t="str">
        <f>'P23'!F77</f>
        <v>nt</v>
      </c>
      <c r="AC67" s="162" t="str">
        <f>'P24'!F77</f>
        <v>nt</v>
      </c>
      <c r="AD67" s="162" t="str">
        <f>'P25'!F77</f>
        <v>nt</v>
      </c>
      <c r="AE67" s="264" t="str">
        <f>'P26'!F77</f>
        <v>nt</v>
      </c>
      <c r="AF67" s="41">
        <f t="shared" si="100"/>
        <v>3</v>
      </c>
      <c r="AG67" s="41">
        <f t="shared" si="101"/>
        <v>0</v>
      </c>
      <c r="AH67" s="41">
        <f t="shared" si="102"/>
        <v>1</v>
      </c>
      <c r="AI67" s="41">
        <f t="shared" si="103"/>
        <v>22</v>
      </c>
      <c r="AJ67" s="25" t="str">
        <f t="shared" si="104"/>
        <v>C</v>
      </c>
      <c r="AK67" s="20"/>
      <c r="AL67" s="20"/>
      <c r="AM67" s="20"/>
      <c r="AN67" s="20"/>
      <c r="AO67" s="20"/>
      <c r="AP67" s="20"/>
      <c r="AQ67" s="20"/>
      <c r="AR67" s="20"/>
      <c r="AS67" s="265" t="str">
        <f>Résultats!B78</f>
        <v>10.10</v>
      </c>
      <c r="AT67" s="266" t="str">
        <f>Résultats!C78</f>
        <v>A</v>
      </c>
      <c r="AU67" s="41">
        <f>'P01'!$G77</f>
        <v>0</v>
      </c>
      <c r="AV67" s="41">
        <f>'P02'!$G77</f>
        <v>0</v>
      </c>
      <c r="AW67" s="41">
        <f>'P03'!$G77</f>
        <v>0</v>
      </c>
      <c r="AX67" s="41">
        <f>'P04'!$G77</f>
        <v>0</v>
      </c>
      <c r="AY67" s="41">
        <f>'P05'!$G77</f>
        <v>0</v>
      </c>
      <c r="AZ67" s="41">
        <f>'P06'!$G77</f>
        <v>0</v>
      </c>
      <c r="BA67" s="41">
        <f>'P07'!$G77</f>
        <v>0</v>
      </c>
      <c r="BB67" s="41">
        <f>'P08'!$G77</f>
        <v>0</v>
      </c>
      <c r="BC67" s="41">
        <f>'P09'!$G77</f>
        <v>0</v>
      </c>
      <c r="BD67" s="41">
        <f>'P10'!$G77</f>
        <v>0</v>
      </c>
      <c r="BE67" s="41">
        <f>'P11'!$G77</f>
        <v>0</v>
      </c>
      <c r="BF67" s="41">
        <f>'P12'!$G77</f>
        <v>0</v>
      </c>
      <c r="BG67" s="41">
        <f>'P13'!$G77</f>
        <v>0</v>
      </c>
      <c r="BH67" s="41">
        <f>'P14'!$G77</f>
        <v>0</v>
      </c>
      <c r="BI67" s="41">
        <f>'P15'!$G77</f>
        <v>0</v>
      </c>
      <c r="BJ67" s="41">
        <f>'P16'!$G77</f>
        <v>0</v>
      </c>
      <c r="BK67" s="41">
        <f>'P17'!$G77</f>
        <v>0</v>
      </c>
      <c r="BL67" s="41">
        <f>'P18'!$G77</f>
        <v>0</v>
      </c>
      <c r="BM67" s="41">
        <f>'P19'!$G77</f>
        <v>0</v>
      </c>
      <c r="BN67" s="41">
        <f>'P20'!$G77</f>
        <v>0</v>
      </c>
      <c r="BO67" s="41"/>
      <c r="BP67" s="41">
        <f>'P22'!$G77</f>
        <v>0</v>
      </c>
      <c r="BQ67" s="41">
        <f>'P23'!$G77</f>
        <v>0</v>
      </c>
      <c r="BR67" s="41">
        <f>'P24'!$G77</f>
        <v>0</v>
      </c>
      <c r="BS67" s="41">
        <f>'P25'!$G77</f>
        <v>0</v>
      </c>
      <c r="BT67" s="267">
        <f>'P26'!$G77</f>
        <v>0</v>
      </c>
      <c r="BU67" s="41">
        <f t="shared" si="105"/>
        <v>0</v>
      </c>
      <c r="BV67" s="268" t="str">
        <f t="shared" si="106"/>
        <v>-</v>
      </c>
    </row>
    <row r="68" ht="15.75" customHeight="1">
      <c r="A68" s="269" t="s">
        <v>445</v>
      </c>
      <c r="B68" s="262" t="str">
        <f>Résultats!B79</f>
        <v>10.11</v>
      </c>
      <c r="C68" s="263" t="str">
        <f>Résultats!C79</f>
        <v>AA</v>
      </c>
      <c r="D68" s="41">
        <f>Résultats!E79</f>
        <v>0</v>
      </c>
      <c r="E68" s="20"/>
      <c r="F68" s="159" t="str">
        <f>'P01'!F78</f>
        <v>c</v>
      </c>
      <c r="G68" s="162" t="str">
        <f>'P02'!F78</f>
        <v>c</v>
      </c>
      <c r="H68" s="162" t="str">
        <f>'P03'!F78</f>
        <v>c</v>
      </c>
      <c r="I68" s="162" t="str">
        <f>'P04'!F78</f>
        <v>c</v>
      </c>
      <c r="J68" s="162" t="str">
        <f>'P05'!F78</f>
        <v>nt</v>
      </c>
      <c r="K68" s="162" t="str">
        <f>'P06'!F78</f>
        <v>nt</v>
      </c>
      <c r="L68" s="162" t="str">
        <f>'P07'!F78</f>
        <v>nt</v>
      </c>
      <c r="M68" s="162" t="str">
        <f>'P08'!F78</f>
        <v>nt</v>
      </c>
      <c r="N68" s="162" t="str">
        <f>'P09'!F78</f>
        <v>nt</v>
      </c>
      <c r="O68" s="162" t="str">
        <f>'P10'!F78</f>
        <v>nt</v>
      </c>
      <c r="P68" s="162" t="str">
        <f>'P11'!F78</f>
        <v>nt</v>
      </c>
      <c r="Q68" s="162" t="str">
        <f>'P12'!F78</f>
        <v>nt</v>
      </c>
      <c r="R68" s="162" t="str">
        <f>'P13'!F78</f>
        <v>nt</v>
      </c>
      <c r="S68" s="162" t="str">
        <f>'P14'!F78</f>
        <v>nt</v>
      </c>
      <c r="T68" s="162" t="str">
        <f>'P15'!F78</f>
        <v>nt</v>
      </c>
      <c r="U68" s="162" t="str">
        <f>'P16'!F78</f>
        <v>nt</v>
      </c>
      <c r="V68" s="162" t="str">
        <f>'P17'!F78</f>
        <v>nt</v>
      </c>
      <c r="W68" s="162" t="str">
        <f>'P18'!F78</f>
        <v>nt</v>
      </c>
      <c r="X68" s="162" t="str">
        <f>'P19'!F78</f>
        <v>nt</v>
      </c>
      <c r="Y68" s="162" t="str">
        <f>'P20'!F78</f>
        <v>nt</v>
      </c>
      <c r="Z68" s="162" t="str">
        <f>'P21'!F78</f>
        <v>nt</v>
      </c>
      <c r="AA68" s="162" t="str">
        <f>'P22'!F78</f>
        <v>nt</v>
      </c>
      <c r="AB68" s="162" t="str">
        <f>'P23'!F78</f>
        <v>nt</v>
      </c>
      <c r="AC68" s="162" t="str">
        <f>'P24'!F78</f>
        <v>nt</v>
      </c>
      <c r="AD68" s="162" t="str">
        <f>'P25'!F78</f>
        <v>nt</v>
      </c>
      <c r="AE68" s="264" t="str">
        <f>'P26'!F78</f>
        <v>nt</v>
      </c>
      <c r="AF68" s="41">
        <f t="shared" si="100"/>
        <v>4</v>
      </c>
      <c r="AG68" s="41">
        <f t="shared" si="101"/>
        <v>0</v>
      </c>
      <c r="AH68" s="41">
        <f t="shared" si="102"/>
        <v>0</v>
      </c>
      <c r="AI68" s="41">
        <f t="shared" si="103"/>
        <v>22</v>
      </c>
      <c r="AJ68" s="25" t="str">
        <f t="shared" si="104"/>
        <v>C</v>
      </c>
      <c r="AK68" s="20"/>
      <c r="AL68" s="20"/>
      <c r="AM68" s="20"/>
      <c r="AN68" s="20"/>
      <c r="AO68" s="20"/>
      <c r="AP68" s="20"/>
      <c r="AQ68" s="20"/>
      <c r="AR68" s="20"/>
      <c r="AS68" s="265" t="str">
        <f>Résultats!B79</f>
        <v>10.11</v>
      </c>
      <c r="AT68" s="266" t="str">
        <f>Résultats!C79</f>
        <v>AA</v>
      </c>
      <c r="AU68" s="41">
        <f>'P01'!$G78</f>
        <v>0</v>
      </c>
      <c r="AV68" s="41">
        <f>'P02'!$G78</f>
        <v>0</v>
      </c>
      <c r="AW68" s="41">
        <f>'P03'!$G78</f>
        <v>0</v>
      </c>
      <c r="AX68" s="41">
        <f>'P04'!$G78</f>
        <v>0</v>
      </c>
      <c r="AY68" s="41">
        <f>'P05'!$G78</f>
        <v>0</v>
      </c>
      <c r="AZ68" s="41">
        <f>'P06'!$G78</f>
        <v>0</v>
      </c>
      <c r="BA68" s="41">
        <f>'P07'!$G78</f>
        <v>0</v>
      </c>
      <c r="BB68" s="41">
        <f>'P08'!$G78</f>
        <v>0</v>
      </c>
      <c r="BC68" s="41">
        <f>'P09'!$G78</f>
        <v>0</v>
      </c>
      <c r="BD68" s="41">
        <f>'P10'!$G78</f>
        <v>0</v>
      </c>
      <c r="BE68" s="41">
        <f>'P11'!$G78</f>
        <v>0</v>
      </c>
      <c r="BF68" s="41">
        <f>'P12'!$G78</f>
        <v>0</v>
      </c>
      <c r="BG68" s="41">
        <f>'P13'!$G78</f>
        <v>0</v>
      </c>
      <c r="BH68" s="41">
        <f>'P14'!$G78</f>
        <v>0</v>
      </c>
      <c r="BI68" s="41">
        <f>'P15'!$G78</f>
        <v>0</v>
      </c>
      <c r="BJ68" s="41">
        <f>'P16'!$G78</f>
        <v>0</v>
      </c>
      <c r="BK68" s="41">
        <f>'P17'!$G78</f>
        <v>0</v>
      </c>
      <c r="BL68" s="41">
        <f>'P18'!$G78</f>
        <v>0</v>
      </c>
      <c r="BM68" s="41">
        <f>'P19'!$G78</f>
        <v>0</v>
      </c>
      <c r="BN68" s="41">
        <f>'P20'!$G78</f>
        <v>0</v>
      </c>
      <c r="BO68" s="41"/>
      <c r="BP68" s="41">
        <f>'P22'!$G78</f>
        <v>0</v>
      </c>
      <c r="BQ68" s="41">
        <f>'P23'!$G78</f>
        <v>0</v>
      </c>
      <c r="BR68" s="41">
        <f>'P24'!$G78</f>
        <v>0</v>
      </c>
      <c r="BS68" s="41">
        <f>'P25'!$G78</f>
        <v>0</v>
      </c>
      <c r="BT68" s="267">
        <f>'P26'!$G78</f>
        <v>0</v>
      </c>
      <c r="BU68" s="41">
        <f t="shared" si="105"/>
        <v>0</v>
      </c>
      <c r="BV68" s="268" t="str">
        <f t="shared" si="106"/>
        <v>-</v>
      </c>
    </row>
    <row r="69" ht="15.75" customHeight="1">
      <c r="A69" s="269" t="s">
        <v>445</v>
      </c>
      <c r="B69" s="262" t="str">
        <f>Résultats!B80</f>
        <v>10.12</v>
      </c>
      <c r="C69" s="263" t="str">
        <f>Résultats!C80</f>
        <v>AA</v>
      </c>
      <c r="D69" s="41">
        <f>Résultats!E80</f>
        <v>0</v>
      </c>
      <c r="E69" s="20"/>
      <c r="F69" s="159" t="str">
        <f>'P01'!F79</f>
        <v>c</v>
      </c>
      <c r="G69" s="162" t="str">
        <f>'P02'!F79</f>
        <v>c</v>
      </c>
      <c r="H69" s="162" t="str">
        <f>'P03'!F79</f>
        <v>c</v>
      </c>
      <c r="I69" s="162" t="str">
        <f>'P04'!F79</f>
        <v>c</v>
      </c>
      <c r="J69" s="162" t="str">
        <f>'P05'!F79</f>
        <v>nt</v>
      </c>
      <c r="K69" s="162" t="str">
        <f>'P06'!F79</f>
        <v>nt</v>
      </c>
      <c r="L69" s="162" t="str">
        <f>'P07'!F79</f>
        <v>nt</v>
      </c>
      <c r="M69" s="162" t="str">
        <f>'P08'!F79</f>
        <v>nt</v>
      </c>
      <c r="N69" s="162" t="str">
        <f>'P09'!F79</f>
        <v>nt</v>
      </c>
      <c r="O69" s="162" t="str">
        <f>'P10'!F79</f>
        <v>nt</v>
      </c>
      <c r="P69" s="162" t="str">
        <f>'P11'!F79</f>
        <v>nt</v>
      </c>
      <c r="Q69" s="162" t="str">
        <f>'P12'!F79</f>
        <v>nt</v>
      </c>
      <c r="R69" s="162" t="str">
        <f>'P13'!F79</f>
        <v>nt</v>
      </c>
      <c r="S69" s="162" t="str">
        <f>'P14'!F79</f>
        <v>nt</v>
      </c>
      <c r="T69" s="162" t="str">
        <f>'P15'!F79</f>
        <v>nt</v>
      </c>
      <c r="U69" s="162" t="str">
        <f>'P16'!F79</f>
        <v>nt</v>
      </c>
      <c r="V69" s="162" t="str">
        <f>'P17'!F79</f>
        <v>nt</v>
      </c>
      <c r="W69" s="162" t="str">
        <f>'P18'!F79</f>
        <v>nt</v>
      </c>
      <c r="X69" s="162" t="str">
        <f>'P19'!F79</f>
        <v>nt</v>
      </c>
      <c r="Y69" s="162" t="str">
        <f>'P20'!F79</f>
        <v>nt</v>
      </c>
      <c r="Z69" s="162" t="str">
        <f>'P21'!F79</f>
        <v>nt</v>
      </c>
      <c r="AA69" s="162" t="str">
        <f>'P22'!F79</f>
        <v>nt</v>
      </c>
      <c r="AB69" s="162" t="str">
        <f>'P23'!F79</f>
        <v>nt</v>
      </c>
      <c r="AC69" s="162" t="str">
        <f>'P24'!F79</f>
        <v>nt</v>
      </c>
      <c r="AD69" s="162" t="str">
        <f>'P25'!F79</f>
        <v>nt</v>
      </c>
      <c r="AE69" s="264" t="str">
        <f>'P26'!F79</f>
        <v>nt</v>
      </c>
      <c r="AF69" s="41">
        <f t="shared" si="100"/>
        <v>4</v>
      </c>
      <c r="AG69" s="41">
        <f t="shared" si="101"/>
        <v>0</v>
      </c>
      <c r="AH69" s="41">
        <f t="shared" si="102"/>
        <v>0</v>
      </c>
      <c r="AI69" s="41">
        <f t="shared" si="103"/>
        <v>22</v>
      </c>
      <c r="AJ69" s="25" t="str">
        <f t="shared" si="104"/>
        <v>C</v>
      </c>
      <c r="AK69" s="20"/>
      <c r="AL69" s="20"/>
      <c r="AM69" s="20"/>
      <c r="AN69" s="20"/>
      <c r="AO69" s="20"/>
      <c r="AP69" s="20"/>
      <c r="AQ69" s="20"/>
      <c r="AR69" s="20"/>
      <c r="AS69" s="265" t="str">
        <f>Résultats!B80</f>
        <v>10.12</v>
      </c>
      <c r="AT69" s="266" t="str">
        <f>Résultats!C80</f>
        <v>AA</v>
      </c>
      <c r="AU69" s="41">
        <f>'P01'!$G79</f>
        <v>0</v>
      </c>
      <c r="AV69" s="41">
        <f>'P02'!$G79</f>
        <v>0</v>
      </c>
      <c r="AW69" s="41">
        <f>'P03'!$G79</f>
        <v>0</v>
      </c>
      <c r="AX69" s="41">
        <f>'P04'!$G79</f>
        <v>0</v>
      </c>
      <c r="AY69" s="41">
        <f>'P05'!$G79</f>
        <v>0</v>
      </c>
      <c r="AZ69" s="41">
        <f>'P06'!$G79</f>
        <v>0</v>
      </c>
      <c r="BA69" s="41">
        <f>'P07'!$G79</f>
        <v>0</v>
      </c>
      <c r="BB69" s="41">
        <f>'P08'!$G79</f>
        <v>0</v>
      </c>
      <c r="BC69" s="41">
        <f>'P09'!$G79</f>
        <v>0</v>
      </c>
      <c r="BD69" s="41">
        <f>'P10'!$G79</f>
        <v>0</v>
      </c>
      <c r="BE69" s="41">
        <f>'P11'!$G79</f>
        <v>0</v>
      </c>
      <c r="BF69" s="41">
        <f>'P12'!$G79</f>
        <v>0</v>
      </c>
      <c r="BG69" s="41">
        <f>'P13'!$G79</f>
        <v>0</v>
      </c>
      <c r="BH69" s="41">
        <f>'P14'!$G79</f>
        <v>0</v>
      </c>
      <c r="BI69" s="41">
        <f>'P15'!$G79</f>
        <v>0</v>
      </c>
      <c r="BJ69" s="41">
        <f>'P16'!$G79</f>
        <v>0</v>
      </c>
      <c r="BK69" s="41">
        <f>'P17'!$G79</f>
        <v>0</v>
      </c>
      <c r="BL69" s="41">
        <f>'P18'!$G79</f>
        <v>0</v>
      </c>
      <c r="BM69" s="41">
        <f>'P19'!$G79</f>
        <v>0</v>
      </c>
      <c r="BN69" s="41">
        <f>'P20'!$G79</f>
        <v>0</v>
      </c>
      <c r="BO69" s="41"/>
      <c r="BP69" s="41">
        <f>'P22'!$G79</f>
        <v>0</v>
      </c>
      <c r="BQ69" s="41">
        <f>'P23'!$G79</f>
        <v>0</v>
      </c>
      <c r="BR69" s="41">
        <f>'P24'!$G79</f>
        <v>0</v>
      </c>
      <c r="BS69" s="41">
        <f>'P25'!$G79</f>
        <v>0</v>
      </c>
      <c r="BT69" s="267">
        <f>'P26'!$G79</f>
        <v>0</v>
      </c>
      <c r="BU69" s="41">
        <f t="shared" si="105"/>
        <v>0</v>
      </c>
      <c r="BV69" s="268" t="str">
        <f t="shared" si="106"/>
        <v>-</v>
      </c>
    </row>
    <row r="70" ht="15.75" customHeight="1">
      <c r="A70" s="269" t="s">
        <v>445</v>
      </c>
      <c r="B70" s="262" t="str">
        <f>Résultats!B81</f>
        <v>10.13</v>
      </c>
      <c r="C70" s="263" t="str">
        <f>Résultats!C81</f>
        <v>AA</v>
      </c>
      <c r="D70" s="41">
        <f>Résultats!E81</f>
        <v>0</v>
      </c>
      <c r="E70" s="20"/>
      <c r="F70" s="159" t="str">
        <f>'P01'!F80</f>
        <v>na</v>
      </c>
      <c r="G70" s="162" t="str">
        <f>'P02'!F80</f>
        <v>na</v>
      </c>
      <c r="H70" s="162" t="str">
        <f>'P03'!F80</f>
        <v>na</v>
      </c>
      <c r="I70" s="162" t="str">
        <f>'P04'!F80</f>
        <v>na</v>
      </c>
      <c r="J70" s="162" t="str">
        <f>'P05'!F80</f>
        <v>nt</v>
      </c>
      <c r="K70" s="162" t="str">
        <f>'P06'!F80</f>
        <v>nt</v>
      </c>
      <c r="L70" s="162" t="str">
        <f>'P07'!F80</f>
        <v>nt</v>
      </c>
      <c r="M70" s="162" t="str">
        <f>'P08'!F80</f>
        <v>nt</v>
      </c>
      <c r="N70" s="162" t="str">
        <f>'P09'!F80</f>
        <v>nt</v>
      </c>
      <c r="O70" s="162" t="str">
        <f>'P10'!F80</f>
        <v>nt</v>
      </c>
      <c r="P70" s="162" t="str">
        <f>'P11'!F80</f>
        <v>nt</v>
      </c>
      <c r="Q70" s="162" t="str">
        <f>'P12'!F80</f>
        <v>nt</v>
      </c>
      <c r="R70" s="162" t="str">
        <f>'P13'!F80</f>
        <v>nt</v>
      </c>
      <c r="S70" s="162" t="str">
        <f>'P14'!F80</f>
        <v>nt</v>
      </c>
      <c r="T70" s="162" t="str">
        <f>'P15'!F80</f>
        <v>nt</v>
      </c>
      <c r="U70" s="162" t="str">
        <f>'P16'!F80</f>
        <v>nt</v>
      </c>
      <c r="V70" s="162" t="str">
        <f>'P17'!F80</f>
        <v>nt</v>
      </c>
      <c r="W70" s="162" t="str">
        <f>'P18'!F80</f>
        <v>nt</v>
      </c>
      <c r="X70" s="162" t="str">
        <f>'P19'!F80</f>
        <v>nt</v>
      </c>
      <c r="Y70" s="162" t="str">
        <f>'P20'!F80</f>
        <v>nt</v>
      </c>
      <c r="Z70" s="162" t="str">
        <f>'P21'!F80</f>
        <v>nt</v>
      </c>
      <c r="AA70" s="162" t="str">
        <f>'P22'!F80</f>
        <v>nt</v>
      </c>
      <c r="AB70" s="162" t="str">
        <f>'P23'!F80</f>
        <v>nt</v>
      </c>
      <c r="AC70" s="162" t="str">
        <f>'P24'!F80</f>
        <v>nt</v>
      </c>
      <c r="AD70" s="162" t="str">
        <f>'P25'!F80</f>
        <v>nt</v>
      </c>
      <c r="AE70" s="264" t="str">
        <f>'P26'!F80</f>
        <v>nt</v>
      </c>
      <c r="AF70" s="41">
        <f t="shared" si="100"/>
        <v>0</v>
      </c>
      <c r="AG70" s="41">
        <f t="shared" si="101"/>
        <v>0</v>
      </c>
      <c r="AH70" s="41">
        <f t="shared" si="102"/>
        <v>4</v>
      </c>
      <c r="AI70" s="41">
        <f t="shared" si="103"/>
        <v>22</v>
      </c>
      <c r="AJ70" s="25" t="str">
        <f t="shared" si="104"/>
        <v>NA</v>
      </c>
      <c r="AK70" s="20"/>
      <c r="AL70" s="20"/>
      <c r="AM70" s="20"/>
      <c r="AN70" s="20"/>
      <c r="AO70" s="20"/>
      <c r="AP70" s="20"/>
      <c r="AQ70" s="20"/>
      <c r="AR70" s="20"/>
      <c r="AS70" s="265" t="str">
        <f>Résultats!B81</f>
        <v>10.13</v>
      </c>
      <c r="AT70" s="266" t="str">
        <f>Résultats!C81</f>
        <v>AA</v>
      </c>
      <c r="AU70" s="41">
        <f>'P01'!$G80</f>
        <v>0</v>
      </c>
      <c r="AV70" s="41">
        <f>'P02'!$G80</f>
        <v>0</v>
      </c>
      <c r="AW70" s="41">
        <f>'P03'!$G80</f>
        <v>0</v>
      </c>
      <c r="AX70" s="41">
        <f>'P04'!$G80</f>
        <v>0</v>
      </c>
      <c r="AY70" s="41">
        <f>'P05'!$G80</f>
        <v>0</v>
      </c>
      <c r="AZ70" s="41">
        <f>'P06'!$G80</f>
        <v>0</v>
      </c>
      <c r="BA70" s="41">
        <f>'P07'!$G80</f>
        <v>0</v>
      </c>
      <c r="BB70" s="41">
        <f>'P08'!$G80</f>
        <v>0</v>
      </c>
      <c r="BC70" s="41">
        <f>'P09'!$G80</f>
        <v>0</v>
      </c>
      <c r="BD70" s="41">
        <f>'P10'!$G80</f>
        <v>0</v>
      </c>
      <c r="BE70" s="41">
        <f>'P11'!$G80</f>
        <v>0</v>
      </c>
      <c r="BF70" s="41">
        <f>'P12'!$G80</f>
        <v>0</v>
      </c>
      <c r="BG70" s="41">
        <f>'P13'!$G80</f>
        <v>0</v>
      </c>
      <c r="BH70" s="41">
        <f>'P14'!$G80</f>
        <v>0</v>
      </c>
      <c r="BI70" s="41">
        <f>'P15'!$G80</f>
        <v>0</v>
      </c>
      <c r="BJ70" s="41">
        <f>'P16'!$G80</f>
        <v>0</v>
      </c>
      <c r="BK70" s="41">
        <f>'P17'!$G80</f>
        <v>0</v>
      </c>
      <c r="BL70" s="41">
        <f>'P18'!$G80</f>
        <v>0</v>
      </c>
      <c r="BM70" s="41">
        <f>'P19'!$G80</f>
        <v>0</v>
      </c>
      <c r="BN70" s="41">
        <f>'P20'!$G80</f>
        <v>0</v>
      </c>
      <c r="BO70" s="41"/>
      <c r="BP70" s="41">
        <f>'P22'!$G80</f>
        <v>0</v>
      </c>
      <c r="BQ70" s="41">
        <f>'P23'!$G80</f>
        <v>0</v>
      </c>
      <c r="BR70" s="41">
        <f>'P24'!$G80</f>
        <v>0</v>
      </c>
      <c r="BS70" s="41">
        <f>'P25'!$G80</f>
        <v>0</v>
      </c>
      <c r="BT70" s="267">
        <f>'P26'!$G80</f>
        <v>0</v>
      </c>
      <c r="BU70" s="41">
        <f t="shared" si="105"/>
        <v>0</v>
      </c>
      <c r="BV70" s="268" t="str">
        <f t="shared" si="106"/>
        <v>-</v>
      </c>
    </row>
    <row r="71" ht="15.75" customHeight="1">
      <c r="A71" s="286" t="s">
        <v>445</v>
      </c>
      <c r="B71" s="262" t="str">
        <f>Résultats!B82</f>
        <v>10.14</v>
      </c>
      <c r="C71" s="263" t="str">
        <f>Résultats!C82</f>
        <v>A</v>
      </c>
      <c r="D71" s="41">
        <f>Résultats!E82</f>
        <v>0</v>
      </c>
      <c r="E71" s="20"/>
      <c r="F71" s="159" t="str">
        <f>'P01'!F81</f>
        <v>na</v>
      </c>
      <c r="G71" s="162" t="str">
        <f>'P02'!F81</f>
        <v>na</v>
      </c>
      <c r="H71" s="162" t="str">
        <f>'P03'!F81</f>
        <v>na</v>
      </c>
      <c r="I71" s="162" t="str">
        <f>'P04'!F81</f>
        <v>na</v>
      </c>
      <c r="J71" s="162" t="str">
        <f>'P05'!F81</f>
        <v>nt</v>
      </c>
      <c r="K71" s="162" t="str">
        <f>'P06'!F81</f>
        <v>nt</v>
      </c>
      <c r="L71" s="162" t="str">
        <f>'P07'!F81</f>
        <v>nt</v>
      </c>
      <c r="M71" s="162" t="str">
        <f>'P08'!F81</f>
        <v>nt</v>
      </c>
      <c r="N71" s="162" t="str">
        <f>'P09'!F81</f>
        <v>nt</v>
      </c>
      <c r="O71" s="162" t="str">
        <f>'P10'!F81</f>
        <v>nt</v>
      </c>
      <c r="P71" s="162" t="str">
        <f>'P11'!F81</f>
        <v>nt</v>
      </c>
      <c r="Q71" s="162" t="str">
        <f>'P12'!F81</f>
        <v>nt</v>
      </c>
      <c r="R71" s="162" t="str">
        <f>'P13'!F81</f>
        <v>nt</v>
      </c>
      <c r="S71" s="162" t="str">
        <f>'P14'!F81</f>
        <v>nt</v>
      </c>
      <c r="T71" s="162" t="str">
        <f>'P15'!F81</f>
        <v>nt</v>
      </c>
      <c r="U71" s="162" t="str">
        <f>'P16'!F81</f>
        <v>nt</v>
      </c>
      <c r="V71" s="162" t="str">
        <f>'P17'!F81</f>
        <v>nt</v>
      </c>
      <c r="W71" s="162" t="str">
        <f>'P18'!F81</f>
        <v>nt</v>
      </c>
      <c r="X71" s="162" t="str">
        <f>'P19'!F81</f>
        <v>nt</v>
      </c>
      <c r="Y71" s="162" t="str">
        <f>'P20'!F81</f>
        <v>nt</v>
      </c>
      <c r="Z71" s="162" t="str">
        <f>'P21'!F81</f>
        <v>nt</v>
      </c>
      <c r="AA71" s="162" t="str">
        <f>'P22'!F81</f>
        <v>nt</v>
      </c>
      <c r="AB71" s="162" t="str">
        <f>'P23'!F81</f>
        <v>nt</v>
      </c>
      <c r="AC71" s="162" t="str">
        <f>'P24'!F81</f>
        <v>nt</v>
      </c>
      <c r="AD71" s="162" t="str">
        <f>'P25'!F81</f>
        <v>nt</v>
      </c>
      <c r="AE71" s="264" t="str">
        <f>'P26'!F81</f>
        <v>nt</v>
      </c>
      <c r="AF71" s="41">
        <f t="shared" si="100"/>
        <v>0</v>
      </c>
      <c r="AG71" s="41">
        <f t="shared" si="101"/>
        <v>0</v>
      </c>
      <c r="AH71" s="41">
        <f t="shared" si="102"/>
        <v>4</v>
      </c>
      <c r="AI71" s="41">
        <f t="shared" si="103"/>
        <v>22</v>
      </c>
      <c r="AJ71" s="25" t="str">
        <f t="shared" si="104"/>
        <v>NA</v>
      </c>
      <c r="AK71" s="20"/>
      <c r="AL71" s="20"/>
      <c r="AM71" s="20"/>
      <c r="AN71" s="20"/>
      <c r="AO71" s="20"/>
      <c r="AP71" s="20"/>
      <c r="AQ71" s="20"/>
      <c r="AR71" s="20"/>
      <c r="AS71" s="265" t="str">
        <f>Résultats!B82</f>
        <v>10.14</v>
      </c>
      <c r="AT71" s="266" t="str">
        <f>Résultats!C82</f>
        <v>A</v>
      </c>
      <c r="AU71" s="41">
        <f>'P01'!$G81</f>
        <v>0</v>
      </c>
      <c r="AV71" s="41">
        <f>'P02'!$G81</f>
        <v>0</v>
      </c>
      <c r="AW71" s="41">
        <f>'P03'!$G81</f>
        <v>0</v>
      </c>
      <c r="AX71" s="41">
        <f>'P04'!$G81</f>
        <v>0</v>
      </c>
      <c r="AY71" s="41">
        <f>'P05'!$G81</f>
        <v>0</v>
      </c>
      <c r="AZ71" s="41">
        <f>'P06'!$G81</f>
        <v>0</v>
      </c>
      <c r="BA71" s="41">
        <f>'P07'!$G81</f>
        <v>0</v>
      </c>
      <c r="BB71" s="41">
        <f>'P08'!$G81</f>
        <v>0</v>
      </c>
      <c r="BC71" s="41">
        <f>'P09'!$G81</f>
        <v>0</v>
      </c>
      <c r="BD71" s="41">
        <f>'P10'!$G81</f>
        <v>0</v>
      </c>
      <c r="BE71" s="41">
        <f>'P11'!$G81</f>
        <v>0</v>
      </c>
      <c r="BF71" s="41">
        <f>'P12'!$G81</f>
        <v>0</v>
      </c>
      <c r="BG71" s="41">
        <f>'P13'!$G81</f>
        <v>0</v>
      </c>
      <c r="BH71" s="41">
        <f>'P14'!$G81</f>
        <v>0</v>
      </c>
      <c r="BI71" s="41">
        <f>'P15'!$G81</f>
        <v>0</v>
      </c>
      <c r="BJ71" s="41">
        <f>'P16'!$G81</f>
        <v>0</v>
      </c>
      <c r="BK71" s="41">
        <f>'P17'!$G81</f>
        <v>0</v>
      </c>
      <c r="BL71" s="41">
        <f>'P18'!$G81</f>
        <v>0</v>
      </c>
      <c r="BM71" s="41">
        <f>'P19'!$G81</f>
        <v>0</v>
      </c>
      <c r="BN71" s="41">
        <f>'P20'!$G81</f>
        <v>0</v>
      </c>
      <c r="BO71" s="41"/>
      <c r="BP71" s="41">
        <f>'P22'!$G81</f>
        <v>0</v>
      </c>
      <c r="BQ71" s="41">
        <f>'P23'!$G81</f>
        <v>0</v>
      </c>
      <c r="BR71" s="41">
        <f>'P24'!$G81</f>
        <v>0</v>
      </c>
      <c r="BS71" s="41">
        <f>'P25'!$G81</f>
        <v>0</v>
      </c>
      <c r="BT71" s="267">
        <f>'P26'!$G81</f>
        <v>0</v>
      </c>
      <c r="BU71" s="41">
        <f t="shared" si="105"/>
        <v>0</v>
      </c>
      <c r="BV71" s="268" t="str">
        <f t="shared" si="106"/>
        <v>-</v>
      </c>
    </row>
    <row r="72" ht="15.75" customHeight="1">
      <c r="A72" s="269" t="s">
        <v>95</v>
      </c>
      <c r="B72" s="262" t="str">
        <f>Résultats!B83</f>
        <v>11.1</v>
      </c>
      <c r="C72" s="263" t="str">
        <f>Résultats!C83</f>
        <v>A</v>
      </c>
      <c r="D72" s="41" t="str">
        <f>Résultats!E83</f>
        <v>x</v>
      </c>
      <c r="E72" s="20"/>
      <c r="F72" s="159" t="str">
        <f>'P01'!F82</f>
        <v>na</v>
      </c>
      <c r="G72" s="162" t="str">
        <f>'P02'!F82</f>
        <v>c</v>
      </c>
      <c r="H72" s="162" t="str">
        <f>'P03'!F82</f>
        <v>na</v>
      </c>
      <c r="I72" s="162" t="str">
        <f>'P04'!F82</f>
        <v>na</v>
      </c>
      <c r="J72" s="162" t="str">
        <f>'P05'!F82</f>
        <v>nt</v>
      </c>
      <c r="K72" s="162" t="str">
        <f>'P06'!F82</f>
        <v>nt</v>
      </c>
      <c r="L72" s="162" t="str">
        <f>'P07'!F82</f>
        <v>nt</v>
      </c>
      <c r="M72" s="162" t="str">
        <f>'P08'!F82</f>
        <v>nt</v>
      </c>
      <c r="N72" s="162" t="str">
        <f>'P09'!F82</f>
        <v>nt</v>
      </c>
      <c r="O72" s="162" t="str">
        <f>'P10'!F82</f>
        <v>nt</v>
      </c>
      <c r="P72" s="162" t="str">
        <f>'P11'!F82</f>
        <v>nt</v>
      </c>
      <c r="Q72" s="162" t="str">
        <f>'P12'!F82</f>
        <v>nt</v>
      </c>
      <c r="R72" s="162" t="str">
        <f>'P13'!F82</f>
        <v>nt</v>
      </c>
      <c r="S72" s="162" t="str">
        <f>'P14'!F82</f>
        <v>nt</v>
      </c>
      <c r="T72" s="162" t="str">
        <f>'P15'!F82</f>
        <v>nt</v>
      </c>
      <c r="U72" s="162" t="str">
        <f>'P16'!F82</f>
        <v>nt</v>
      </c>
      <c r="V72" s="162" t="str">
        <f>'P17'!F82</f>
        <v>nt</v>
      </c>
      <c r="W72" s="162" t="str">
        <f>'P18'!F82</f>
        <v>nt</v>
      </c>
      <c r="X72" s="162" t="str">
        <f>'P19'!F82</f>
        <v>nt</v>
      </c>
      <c r="Y72" s="162" t="str">
        <f>'P20'!F82</f>
        <v>nt</v>
      </c>
      <c r="Z72" s="162" t="str">
        <f>'P21'!F82</f>
        <v>nt</v>
      </c>
      <c r="AA72" s="162" t="str">
        <f>'P22'!F82</f>
        <v>nt</v>
      </c>
      <c r="AB72" s="162" t="str">
        <f>'P23'!F82</f>
        <v>nt</v>
      </c>
      <c r="AC72" s="162" t="str">
        <f>'P24'!F82</f>
        <v>nt</v>
      </c>
      <c r="AD72" s="162" t="str">
        <f>'P25'!F82</f>
        <v>nt</v>
      </c>
      <c r="AE72" s="264" t="str">
        <f>'P26'!F82</f>
        <v>nt</v>
      </c>
      <c r="AF72" s="41">
        <f t="shared" si="100"/>
        <v>1</v>
      </c>
      <c r="AG72" s="41">
        <f t="shared" si="101"/>
        <v>0</v>
      </c>
      <c r="AH72" s="41">
        <f t="shared" si="102"/>
        <v>3</v>
      </c>
      <c r="AI72" s="41">
        <f t="shared" si="103"/>
        <v>22</v>
      </c>
      <c r="AJ72" s="25" t="str">
        <f t="shared" si="104"/>
        <v>C</v>
      </c>
      <c r="AK72" s="20"/>
      <c r="AL72" s="20"/>
      <c r="AM72" s="20"/>
      <c r="AN72" s="20"/>
      <c r="AO72" s="20"/>
      <c r="AP72" s="20"/>
      <c r="AQ72" s="20"/>
      <c r="AR72" s="20"/>
      <c r="AS72" s="265" t="str">
        <f>Résultats!B83</f>
        <v>11.1</v>
      </c>
      <c r="AT72" s="266" t="str">
        <f>Résultats!C83</f>
        <v>A</v>
      </c>
      <c r="AU72" s="41">
        <f>'P01'!$G82</f>
        <v>0</v>
      </c>
      <c r="AV72" s="41">
        <f>'P02'!$G82</f>
        <v>0</v>
      </c>
      <c r="AW72" s="41">
        <f>'P03'!$G82</f>
        <v>0</v>
      </c>
      <c r="AX72" s="41">
        <f>'P04'!$G82</f>
        <v>0</v>
      </c>
      <c r="AY72" s="41">
        <f>'P05'!$G82</f>
        <v>0</v>
      </c>
      <c r="AZ72" s="41">
        <f>'P06'!$G82</f>
        <v>0</v>
      </c>
      <c r="BA72" s="41">
        <f>'P07'!$G82</f>
        <v>0</v>
      </c>
      <c r="BB72" s="41">
        <f>'P08'!$G82</f>
        <v>0</v>
      </c>
      <c r="BC72" s="41">
        <f>'P09'!$G82</f>
        <v>0</v>
      </c>
      <c r="BD72" s="41">
        <f>'P10'!$G82</f>
        <v>0</v>
      </c>
      <c r="BE72" s="41">
        <f>'P11'!$G82</f>
        <v>0</v>
      </c>
      <c r="BF72" s="41">
        <f>'P12'!$G82</f>
        <v>0</v>
      </c>
      <c r="BG72" s="41">
        <f>'P13'!$G82</f>
        <v>0</v>
      </c>
      <c r="BH72" s="41">
        <f>'P14'!$G82</f>
        <v>0</v>
      </c>
      <c r="BI72" s="41">
        <f>'P15'!$G82</f>
        <v>0</v>
      </c>
      <c r="BJ72" s="41">
        <f>'P16'!$G82</f>
        <v>0</v>
      </c>
      <c r="BK72" s="41">
        <f>'P17'!$G82</f>
        <v>0</v>
      </c>
      <c r="BL72" s="41">
        <f>'P18'!$G82</f>
        <v>0</v>
      </c>
      <c r="BM72" s="41">
        <f>'P19'!$G82</f>
        <v>0</v>
      </c>
      <c r="BN72" s="41">
        <f>'P20'!$G82</f>
        <v>0</v>
      </c>
      <c r="BO72" s="41"/>
      <c r="BP72" s="41">
        <f>'P22'!$G82</f>
        <v>0</v>
      </c>
      <c r="BQ72" s="41">
        <f>'P23'!$G82</f>
        <v>0</v>
      </c>
      <c r="BR72" s="41">
        <f>'P24'!$G82</f>
        <v>0</v>
      </c>
      <c r="BS72" s="41">
        <f>'P25'!$G82</f>
        <v>0</v>
      </c>
      <c r="BT72" s="267">
        <f>'P26'!$G82</f>
        <v>0</v>
      </c>
      <c r="BU72" s="41">
        <f t="shared" si="105"/>
        <v>0</v>
      </c>
      <c r="BV72" s="268" t="str">
        <f t="shared" si="106"/>
        <v>-</v>
      </c>
    </row>
    <row r="73" ht="15.75" customHeight="1">
      <c r="A73" s="269" t="s">
        <v>95</v>
      </c>
      <c r="B73" s="262" t="str">
        <f>Résultats!B84</f>
        <v>11.2</v>
      </c>
      <c r="C73" s="263" t="str">
        <f>Résultats!C84</f>
        <v>A</v>
      </c>
      <c r="D73" s="41" t="str">
        <f>Résultats!E84</f>
        <v>x</v>
      </c>
      <c r="E73" s="20"/>
      <c r="F73" s="159" t="str">
        <f>'P01'!F83</f>
        <v>na</v>
      </c>
      <c r="G73" s="162" t="str">
        <f>'P02'!F83</f>
        <v>c</v>
      </c>
      <c r="H73" s="162" t="str">
        <f>'P03'!F83</f>
        <v>na</v>
      </c>
      <c r="I73" s="162" t="str">
        <f>'P04'!F83</f>
        <v>na</v>
      </c>
      <c r="J73" s="162" t="str">
        <f>'P05'!F83</f>
        <v>nt</v>
      </c>
      <c r="K73" s="162" t="str">
        <f>'P06'!F83</f>
        <v>nt</v>
      </c>
      <c r="L73" s="162" t="str">
        <f>'P07'!F83</f>
        <v>nt</v>
      </c>
      <c r="M73" s="162" t="str">
        <f>'P08'!F83</f>
        <v>nt</v>
      </c>
      <c r="N73" s="162" t="str">
        <f>'P09'!F83</f>
        <v>nt</v>
      </c>
      <c r="O73" s="162" t="str">
        <f>'P10'!F83</f>
        <v>nt</v>
      </c>
      <c r="P73" s="162" t="str">
        <f>'P11'!F83</f>
        <v>nt</v>
      </c>
      <c r="Q73" s="162" t="str">
        <f>'P12'!F83</f>
        <v>nt</v>
      </c>
      <c r="R73" s="162" t="str">
        <f>'P13'!F83</f>
        <v>nt</v>
      </c>
      <c r="S73" s="162" t="str">
        <f>'P14'!F83</f>
        <v>nt</v>
      </c>
      <c r="T73" s="162" t="str">
        <f>'P15'!F83</f>
        <v>nt</v>
      </c>
      <c r="U73" s="162" t="str">
        <f>'P16'!F83</f>
        <v>nt</v>
      </c>
      <c r="V73" s="162" t="str">
        <f>'P17'!F83</f>
        <v>nt</v>
      </c>
      <c r="W73" s="162" t="str">
        <f>'P18'!F83</f>
        <v>nt</v>
      </c>
      <c r="X73" s="162" t="str">
        <f>'P19'!F83</f>
        <v>nt</v>
      </c>
      <c r="Y73" s="162" t="str">
        <f>'P20'!F83</f>
        <v>nt</v>
      </c>
      <c r="Z73" s="162" t="str">
        <f>'P21'!F83</f>
        <v>nt</v>
      </c>
      <c r="AA73" s="162" t="str">
        <f>'P22'!F83</f>
        <v>nt</v>
      </c>
      <c r="AB73" s="162" t="str">
        <f>'P23'!F83</f>
        <v>nt</v>
      </c>
      <c r="AC73" s="162" t="str">
        <f>'P24'!F83</f>
        <v>nt</v>
      </c>
      <c r="AD73" s="162" t="str">
        <f>'P25'!F83</f>
        <v>nt</v>
      </c>
      <c r="AE73" s="264" t="str">
        <f>'P26'!F83</f>
        <v>nt</v>
      </c>
      <c r="AF73" s="41">
        <f t="shared" si="100"/>
        <v>1</v>
      </c>
      <c r="AG73" s="41">
        <f t="shared" si="101"/>
        <v>0</v>
      </c>
      <c r="AH73" s="41">
        <f t="shared" si="102"/>
        <v>3</v>
      </c>
      <c r="AI73" s="41">
        <f t="shared" si="103"/>
        <v>22</v>
      </c>
      <c r="AJ73" s="25" t="str">
        <f t="shared" si="104"/>
        <v>C</v>
      </c>
      <c r="AK73" s="20"/>
      <c r="AL73" s="20"/>
      <c r="AM73" s="20"/>
      <c r="AN73" s="20"/>
      <c r="AO73" s="20"/>
      <c r="AP73" s="20"/>
      <c r="AQ73" s="20"/>
      <c r="AR73" s="20"/>
      <c r="AS73" s="265" t="str">
        <f>Résultats!B84</f>
        <v>11.2</v>
      </c>
      <c r="AT73" s="266" t="str">
        <f>Résultats!C84</f>
        <v>A</v>
      </c>
      <c r="AU73" s="41">
        <f>'P01'!$G83</f>
        <v>0</v>
      </c>
      <c r="AV73" s="41">
        <f>'P02'!$G83</f>
        <v>0</v>
      </c>
      <c r="AW73" s="41">
        <f>'P03'!$G83</f>
        <v>0</v>
      </c>
      <c r="AX73" s="41">
        <f>'P04'!$G83</f>
        <v>0</v>
      </c>
      <c r="AY73" s="41">
        <f>'P05'!$G83</f>
        <v>0</v>
      </c>
      <c r="AZ73" s="41">
        <f>'P06'!$G83</f>
        <v>0</v>
      </c>
      <c r="BA73" s="41">
        <f>'P07'!$G83</f>
        <v>0</v>
      </c>
      <c r="BB73" s="41">
        <f>'P08'!$G83</f>
        <v>0</v>
      </c>
      <c r="BC73" s="41">
        <f>'P09'!$G83</f>
        <v>0</v>
      </c>
      <c r="BD73" s="41">
        <f>'P10'!$G83</f>
        <v>0</v>
      </c>
      <c r="BE73" s="41">
        <f>'P11'!$G83</f>
        <v>0</v>
      </c>
      <c r="BF73" s="41">
        <f>'P12'!$G83</f>
        <v>0</v>
      </c>
      <c r="BG73" s="41">
        <f>'P13'!$G83</f>
        <v>0</v>
      </c>
      <c r="BH73" s="41">
        <f>'P14'!$G83</f>
        <v>0</v>
      </c>
      <c r="BI73" s="41">
        <f>'P15'!$G83</f>
        <v>0</v>
      </c>
      <c r="BJ73" s="41">
        <f>'P16'!$G83</f>
        <v>0</v>
      </c>
      <c r="BK73" s="41">
        <f>'P17'!$G83</f>
        <v>0</v>
      </c>
      <c r="BL73" s="41">
        <f>'P18'!$G83</f>
        <v>0</v>
      </c>
      <c r="BM73" s="41">
        <f>'P19'!$G83</f>
        <v>0</v>
      </c>
      <c r="BN73" s="41">
        <f>'P20'!$G83</f>
        <v>0</v>
      </c>
      <c r="BO73" s="41"/>
      <c r="BP73" s="41">
        <f>'P22'!$G83</f>
        <v>0</v>
      </c>
      <c r="BQ73" s="41">
        <f>'P23'!$G83</f>
        <v>0</v>
      </c>
      <c r="BR73" s="41">
        <f>'P24'!$G83</f>
        <v>0</v>
      </c>
      <c r="BS73" s="41">
        <f>'P25'!$G83</f>
        <v>0</v>
      </c>
      <c r="BT73" s="267">
        <f>'P26'!$G83</f>
        <v>0</v>
      </c>
      <c r="BU73" s="41">
        <f t="shared" si="105"/>
        <v>0</v>
      </c>
      <c r="BV73" s="268" t="str">
        <f t="shared" si="106"/>
        <v>-</v>
      </c>
    </row>
    <row r="74" ht="15.75" customHeight="1">
      <c r="A74" s="269" t="s">
        <v>95</v>
      </c>
      <c r="B74" s="262" t="str">
        <f>Résultats!B85</f>
        <v>11.3</v>
      </c>
      <c r="C74" s="263" t="str">
        <f>Résultats!C85</f>
        <v>AA</v>
      </c>
      <c r="D74" s="41">
        <f>Résultats!E85</f>
        <v>0</v>
      </c>
      <c r="E74" s="20"/>
      <c r="F74" s="159" t="str">
        <f>'P01'!F84</f>
        <v>na</v>
      </c>
      <c r="G74" s="162" t="str">
        <f>'P02'!F84</f>
        <v>na</v>
      </c>
      <c r="H74" s="162" t="str">
        <f>'P03'!F84</f>
        <v>na</v>
      </c>
      <c r="I74" s="162" t="str">
        <f>'P04'!F84</f>
        <v>na</v>
      </c>
      <c r="J74" s="162" t="str">
        <f>'P05'!F84</f>
        <v>nt</v>
      </c>
      <c r="K74" s="162" t="str">
        <f>'P06'!F84</f>
        <v>nt</v>
      </c>
      <c r="L74" s="162" t="str">
        <f>'P07'!F84</f>
        <v>nt</v>
      </c>
      <c r="M74" s="162" t="str">
        <f>'P08'!F84</f>
        <v>nt</v>
      </c>
      <c r="N74" s="162" t="str">
        <f>'P09'!F84</f>
        <v>nt</v>
      </c>
      <c r="O74" s="162" t="str">
        <f>'P10'!F84</f>
        <v>nt</v>
      </c>
      <c r="P74" s="162" t="str">
        <f>'P11'!F84</f>
        <v>nt</v>
      </c>
      <c r="Q74" s="162" t="str">
        <f>'P12'!F84</f>
        <v>nt</v>
      </c>
      <c r="R74" s="162" t="str">
        <f>'P13'!F84</f>
        <v>nt</v>
      </c>
      <c r="S74" s="162" t="str">
        <f>'P14'!F84</f>
        <v>nt</v>
      </c>
      <c r="T74" s="162" t="str">
        <f>'P15'!F84</f>
        <v>nt</v>
      </c>
      <c r="U74" s="162" t="str">
        <f>'P16'!F84</f>
        <v>nt</v>
      </c>
      <c r="V74" s="162" t="str">
        <f>'P17'!F84</f>
        <v>nt</v>
      </c>
      <c r="W74" s="162" t="str">
        <f>'P18'!F84</f>
        <v>nt</v>
      </c>
      <c r="X74" s="162" t="str">
        <f>'P19'!F84</f>
        <v>nt</v>
      </c>
      <c r="Y74" s="162" t="str">
        <f>'P20'!F84</f>
        <v>nt</v>
      </c>
      <c r="Z74" s="162" t="str">
        <f>'P21'!F84</f>
        <v>nt</v>
      </c>
      <c r="AA74" s="162" t="str">
        <f>'P22'!F84</f>
        <v>nt</v>
      </c>
      <c r="AB74" s="162" t="str">
        <f>'P23'!F84</f>
        <v>nt</v>
      </c>
      <c r="AC74" s="162" t="str">
        <f>'P24'!F84</f>
        <v>nt</v>
      </c>
      <c r="AD74" s="162" t="str">
        <f>'P25'!F84</f>
        <v>nt</v>
      </c>
      <c r="AE74" s="264" t="str">
        <f>'P26'!F84</f>
        <v>nt</v>
      </c>
      <c r="AF74" s="41">
        <f t="shared" si="100"/>
        <v>0</v>
      </c>
      <c r="AG74" s="41">
        <f t="shared" si="101"/>
        <v>0</v>
      </c>
      <c r="AH74" s="41">
        <f t="shared" si="102"/>
        <v>4</v>
      </c>
      <c r="AI74" s="41">
        <f t="shared" si="103"/>
        <v>22</v>
      </c>
      <c r="AJ74" s="25" t="str">
        <f t="shared" si="104"/>
        <v>NA</v>
      </c>
      <c r="AK74" s="20"/>
      <c r="AL74" s="20"/>
      <c r="AM74" s="20"/>
      <c r="AN74" s="20"/>
      <c r="AO74" s="20"/>
      <c r="AP74" s="20"/>
      <c r="AQ74" s="20"/>
      <c r="AR74" s="20"/>
      <c r="AS74" s="265" t="str">
        <f>Résultats!B85</f>
        <v>11.3</v>
      </c>
      <c r="AT74" s="266" t="str">
        <f>Résultats!C85</f>
        <v>AA</v>
      </c>
      <c r="AU74" s="41">
        <f>'P01'!$G84</f>
        <v>0</v>
      </c>
      <c r="AV74" s="41">
        <f>'P02'!$G84</f>
        <v>0</v>
      </c>
      <c r="AW74" s="41">
        <f>'P03'!$G84</f>
        <v>0</v>
      </c>
      <c r="AX74" s="41">
        <f>'P04'!$G84</f>
        <v>0</v>
      </c>
      <c r="AY74" s="41">
        <f>'P05'!$G84</f>
        <v>0</v>
      </c>
      <c r="AZ74" s="41">
        <f>'P06'!$G84</f>
        <v>0</v>
      </c>
      <c r="BA74" s="41">
        <f>'P07'!$G84</f>
        <v>0</v>
      </c>
      <c r="BB74" s="41">
        <f>'P08'!$G84</f>
        <v>0</v>
      </c>
      <c r="BC74" s="41">
        <f>'P09'!$G84</f>
        <v>0</v>
      </c>
      <c r="BD74" s="41">
        <f>'P10'!$G84</f>
        <v>0</v>
      </c>
      <c r="BE74" s="41">
        <f>'P11'!$G84</f>
        <v>0</v>
      </c>
      <c r="BF74" s="41">
        <f>'P12'!$G84</f>
        <v>0</v>
      </c>
      <c r="BG74" s="41">
        <f>'P13'!$G84</f>
        <v>0</v>
      </c>
      <c r="BH74" s="41">
        <f>'P14'!$G84</f>
        <v>0</v>
      </c>
      <c r="BI74" s="41">
        <f>'P15'!$G84</f>
        <v>0</v>
      </c>
      <c r="BJ74" s="41">
        <f>'P16'!$G84</f>
        <v>0</v>
      </c>
      <c r="BK74" s="41">
        <f>'P17'!$G84</f>
        <v>0</v>
      </c>
      <c r="BL74" s="41">
        <f>'P18'!$G84</f>
        <v>0</v>
      </c>
      <c r="BM74" s="41">
        <f>'P19'!$G84</f>
        <v>0</v>
      </c>
      <c r="BN74" s="41">
        <f>'P20'!$G84</f>
        <v>0</v>
      </c>
      <c r="BO74" s="41"/>
      <c r="BP74" s="41">
        <f>'P22'!$G84</f>
        <v>0</v>
      </c>
      <c r="BQ74" s="41">
        <f>'P23'!$G84</f>
        <v>0</v>
      </c>
      <c r="BR74" s="41">
        <f>'P24'!$G84</f>
        <v>0</v>
      </c>
      <c r="BS74" s="41">
        <f>'P25'!$G84</f>
        <v>0</v>
      </c>
      <c r="BT74" s="267">
        <f>'P26'!$G84</f>
        <v>0</v>
      </c>
      <c r="BU74" s="41">
        <f t="shared" si="105"/>
        <v>0</v>
      </c>
      <c r="BV74" s="268" t="str">
        <f t="shared" si="106"/>
        <v>-</v>
      </c>
    </row>
    <row r="75" ht="15.75" customHeight="1">
      <c r="A75" s="269" t="s">
        <v>95</v>
      </c>
      <c r="B75" s="262" t="str">
        <f>Résultats!B86</f>
        <v>11.4</v>
      </c>
      <c r="C75" s="263" t="str">
        <f>Résultats!C86</f>
        <v>A</v>
      </c>
      <c r="D75" s="41">
        <f>Résultats!E86</f>
        <v>0</v>
      </c>
      <c r="E75" s="20"/>
      <c r="F75" s="159" t="str">
        <f>'P01'!F85</f>
        <v>na</v>
      </c>
      <c r="G75" s="162" t="str">
        <f>'P02'!F85</f>
        <v>c</v>
      </c>
      <c r="H75" s="162" t="str">
        <f>'P03'!F85</f>
        <v>na</v>
      </c>
      <c r="I75" s="162" t="str">
        <f>'P04'!F85</f>
        <v>na</v>
      </c>
      <c r="J75" s="162" t="str">
        <f>'P05'!F85</f>
        <v>nt</v>
      </c>
      <c r="K75" s="162" t="str">
        <f>'P06'!F85</f>
        <v>nt</v>
      </c>
      <c r="L75" s="162" t="str">
        <f>'P07'!F85</f>
        <v>nt</v>
      </c>
      <c r="M75" s="162" t="str">
        <f>'P08'!F85</f>
        <v>nt</v>
      </c>
      <c r="N75" s="162" t="str">
        <f>'P09'!F85</f>
        <v>nt</v>
      </c>
      <c r="O75" s="162" t="str">
        <f>'P10'!F85</f>
        <v>nt</v>
      </c>
      <c r="P75" s="162" t="str">
        <f>'P11'!F85</f>
        <v>nt</v>
      </c>
      <c r="Q75" s="162" t="str">
        <f>'P12'!F85</f>
        <v>nt</v>
      </c>
      <c r="R75" s="162" t="str">
        <f>'P13'!F85</f>
        <v>nt</v>
      </c>
      <c r="S75" s="162" t="str">
        <f>'P14'!F85</f>
        <v>nt</v>
      </c>
      <c r="T75" s="162" t="str">
        <f>'P15'!F85</f>
        <v>nt</v>
      </c>
      <c r="U75" s="162" t="str">
        <f>'P16'!F85</f>
        <v>nt</v>
      </c>
      <c r="V75" s="162" t="str">
        <f>'P17'!F85</f>
        <v>nt</v>
      </c>
      <c r="W75" s="162" t="str">
        <f>'P18'!F85</f>
        <v>nt</v>
      </c>
      <c r="X75" s="162" t="str">
        <f>'P19'!F85</f>
        <v>nt</v>
      </c>
      <c r="Y75" s="162" t="str">
        <f>'P20'!F85</f>
        <v>nt</v>
      </c>
      <c r="Z75" s="162" t="str">
        <f>'P21'!F85</f>
        <v>nt</v>
      </c>
      <c r="AA75" s="162" t="str">
        <f>'P22'!F85</f>
        <v>nt</v>
      </c>
      <c r="AB75" s="162" t="str">
        <f>'P23'!F85</f>
        <v>nt</v>
      </c>
      <c r="AC75" s="162" t="str">
        <f>'P24'!F85</f>
        <v>nt</v>
      </c>
      <c r="AD75" s="162" t="str">
        <f>'P25'!F85</f>
        <v>nt</v>
      </c>
      <c r="AE75" s="264" t="str">
        <f>'P26'!F85</f>
        <v>nt</v>
      </c>
      <c r="AF75" s="41">
        <f t="shared" si="100"/>
        <v>1</v>
      </c>
      <c r="AG75" s="41">
        <f t="shared" si="101"/>
        <v>0</v>
      </c>
      <c r="AH75" s="41">
        <f t="shared" si="102"/>
        <v>3</v>
      </c>
      <c r="AI75" s="41">
        <f t="shared" si="103"/>
        <v>22</v>
      </c>
      <c r="AJ75" s="25" t="str">
        <f t="shared" si="104"/>
        <v>C</v>
      </c>
      <c r="AK75" s="20"/>
      <c r="AL75" s="20"/>
      <c r="AM75" s="20"/>
      <c r="AN75" s="20"/>
      <c r="AO75" s="20"/>
      <c r="AP75" s="20"/>
      <c r="AQ75" s="20"/>
      <c r="AR75" s="20"/>
      <c r="AS75" s="265" t="str">
        <f>Résultats!B86</f>
        <v>11.4</v>
      </c>
      <c r="AT75" s="266" t="str">
        <f>Résultats!C86</f>
        <v>A</v>
      </c>
      <c r="AU75" s="41">
        <f>'P01'!$G85</f>
        <v>0</v>
      </c>
      <c r="AV75" s="41">
        <f>'P02'!$G85</f>
        <v>0</v>
      </c>
      <c r="AW75" s="41">
        <f>'P03'!$G85</f>
        <v>0</v>
      </c>
      <c r="AX75" s="41">
        <f>'P04'!$G85</f>
        <v>0</v>
      </c>
      <c r="AY75" s="41">
        <f>'P05'!$G85</f>
        <v>0</v>
      </c>
      <c r="AZ75" s="41">
        <f>'P06'!$G85</f>
        <v>0</v>
      </c>
      <c r="BA75" s="41">
        <f>'P07'!$G85</f>
        <v>0</v>
      </c>
      <c r="BB75" s="41">
        <f>'P08'!$G85</f>
        <v>0</v>
      </c>
      <c r="BC75" s="41">
        <f>'P09'!$G85</f>
        <v>0</v>
      </c>
      <c r="BD75" s="41">
        <f>'P10'!$G85</f>
        <v>0</v>
      </c>
      <c r="BE75" s="41">
        <f>'P11'!$G85</f>
        <v>0</v>
      </c>
      <c r="BF75" s="41">
        <f>'P12'!$G85</f>
        <v>0</v>
      </c>
      <c r="BG75" s="41">
        <f>'P13'!$G85</f>
        <v>0</v>
      </c>
      <c r="BH75" s="41">
        <f>'P14'!$G85</f>
        <v>0</v>
      </c>
      <c r="BI75" s="41">
        <f>'P15'!$G85</f>
        <v>0</v>
      </c>
      <c r="BJ75" s="41">
        <f>'P16'!$G85</f>
        <v>0</v>
      </c>
      <c r="BK75" s="41">
        <f>'P17'!$G85</f>
        <v>0</v>
      </c>
      <c r="BL75" s="41">
        <f>'P18'!$G85</f>
        <v>0</v>
      </c>
      <c r="BM75" s="41">
        <f>'P19'!$G85</f>
        <v>0</v>
      </c>
      <c r="BN75" s="41">
        <f>'P20'!$G85</f>
        <v>0</v>
      </c>
      <c r="BO75" s="41"/>
      <c r="BP75" s="41">
        <f>'P22'!$G85</f>
        <v>0</v>
      </c>
      <c r="BQ75" s="41">
        <f>'P23'!$G85</f>
        <v>0</v>
      </c>
      <c r="BR75" s="41">
        <f>'P24'!$G85</f>
        <v>0</v>
      </c>
      <c r="BS75" s="41">
        <f>'P25'!$G85</f>
        <v>0</v>
      </c>
      <c r="BT75" s="267">
        <f>'P26'!$G85</f>
        <v>0</v>
      </c>
      <c r="BU75" s="41">
        <f t="shared" si="105"/>
        <v>0</v>
      </c>
      <c r="BV75" s="268" t="str">
        <f t="shared" si="106"/>
        <v>-</v>
      </c>
    </row>
    <row r="76" ht="15.75" customHeight="1">
      <c r="A76" s="269" t="s">
        <v>95</v>
      </c>
      <c r="B76" s="262" t="str">
        <f>Résultats!B87</f>
        <v>11.5</v>
      </c>
      <c r="C76" s="263" t="str">
        <f>Résultats!C87</f>
        <v>A</v>
      </c>
      <c r="D76" s="41" t="str">
        <f>Résultats!E87</f>
        <v>x</v>
      </c>
      <c r="E76" s="20"/>
      <c r="F76" s="159" t="str">
        <f>'P01'!F86</f>
        <v>na</v>
      </c>
      <c r="G76" s="162" t="str">
        <f>'P02'!F86</f>
        <v>na</v>
      </c>
      <c r="H76" s="162" t="str">
        <f>'P03'!F86</f>
        <v>na</v>
      </c>
      <c r="I76" s="162" t="str">
        <f>'P04'!F86</f>
        <v>na</v>
      </c>
      <c r="J76" s="162" t="str">
        <f>'P05'!F86</f>
        <v>nt</v>
      </c>
      <c r="K76" s="162" t="str">
        <f>'P06'!F86</f>
        <v>nt</v>
      </c>
      <c r="L76" s="162" t="str">
        <f>'P07'!F86</f>
        <v>nt</v>
      </c>
      <c r="M76" s="162" t="str">
        <f>'P08'!F86</f>
        <v>nt</v>
      </c>
      <c r="N76" s="162" t="str">
        <f>'P09'!F86</f>
        <v>nt</v>
      </c>
      <c r="O76" s="162" t="str">
        <f>'P10'!F86</f>
        <v>nt</v>
      </c>
      <c r="P76" s="162" t="str">
        <f>'P11'!F86</f>
        <v>nt</v>
      </c>
      <c r="Q76" s="162" t="str">
        <f>'P12'!F86</f>
        <v>nt</v>
      </c>
      <c r="R76" s="162" t="str">
        <f>'P13'!F86</f>
        <v>nt</v>
      </c>
      <c r="S76" s="162" t="str">
        <f>'P14'!F86</f>
        <v>nt</v>
      </c>
      <c r="T76" s="162" t="str">
        <f>'P15'!F86</f>
        <v>nt</v>
      </c>
      <c r="U76" s="162" t="str">
        <f>'P16'!F86</f>
        <v>nt</v>
      </c>
      <c r="V76" s="162" t="str">
        <f>'P17'!F86</f>
        <v>nt</v>
      </c>
      <c r="W76" s="162" t="str">
        <f>'P18'!F86</f>
        <v>nt</v>
      </c>
      <c r="X76" s="162" t="str">
        <f>'P19'!F86</f>
        <v>nt</v>
      </c>
      <c r="Y76" s="162" t="str">
        <f>'P20'!F86</f>
        <v>nt</v>
      </c>
      <c r="Z76" s="162" t="str">
        <f>'P21'!F86</f>
        <v>nt</v>
      </c>
      <c r="AA76" s="162" t="str">
        <f>'P22'!F86</f>
        <v>nt</v>
      </c>
      <c r="AB76" s="162" t="str">
        <f>'P23'!F86</f>
        <v>nt</v>
      </c>
      <c r="AC76" s="162" t="str">
        <f>'P24'!F86</f>
        <v>nt</v>
      </c>
      <c r="AD76" s="162" t="str">
        <f>'P25'!F86</f>
        <v>nt</v>
      </c>
      <c r="AE76" s="264" t="str">
        <f>'P26'!F86</f>
        <v>nt</v>
      </c>
      <c r="AF76" s="41">
        <f t="shared" si="100"/>
        <v>0</v>
      </c>
      <c r="AG76" s="41">
        <f t="shared" si="101"/>
        <v>0</v>
      </c>
      <c r="AH76" s="41">
        <f t="shared" si="102"/>
        <v>4</v>
      </c>
      <c r="AI76" s="41">
        <f t="shared" si="103"/>
        <v>22</v>
      </c>
      <c r="AJ76" s="25" t="str">
        <f t="shared" si="104"/>
        <v>NA</v>
      </c>
      <c r="AK76" s="20"/>
      <c r="AL76" s="20"/>
      <c r="AM76" s="20"/>
      <c r="AN76" s="20"/>
      <c r="AO76" s="20"/>
      <c r="AP76" s="20"/>
      <c r="AQ76" s="20"/>
      <c r="AR76" s="20"/>
      <c r="AS76" s="265" t="str">
        <f>Résultats!B87</f>
        <v>11.5</v>
      </c>
      <c r="AT76" s="266" t="str">
        <f>Résultats!C87</f>
        <v>A</v>
      </c>
      <c r="AU76" s="41">
        <f>'P01'!$G86</f>
        <v>0</v>
      </c>
      <c r="AV76" s="41">
        <f>'P02'!$G86</f>
        <v>0</v>
      </c>
      <c r="AW76" s="41">
        <f>'P03'!$G86</f>
        <v>0</v>
      </c>
      <c r="AX76" s="41">
        <f>'P04'!$G86</f>
        <v>0</v>
      </c>
      <c r="AY76" s="41">
        <f>'P05'!$G86</f>
        <v>0</v>
      </c>
      <c r="AZ76" s="41">
        <f>'P06'!$G86</f>
        <v>0</v>
      </c>
      <c r="BA76" s="41">
        <f>'P07'!$G86</f>
        <v>0</v>
      </c>
      <c r="BB76" s="41">
        <f>'P08'!$G86</f>
        <v>0</v>
      </c>
      <c r="BC76" s="41">
        <f>'P09'!$G86</f>
        <v>0</v>
      </c>
      <c r="BD76" s="41">
        <f>'P10'!$G86</f>
        <v>0</v>
      </c>
      <c r="BE76" s="41">
        <f>'P11'!$G86</f>
        <v>0</v>
      </c>
      <c r="BF76" s="41">
        <f>'P12'!$G86</f>
        <v>0</v>
      </c>
      <c r="BG76" s="41">
        <f>'P13'!$G86</f>
        <v>0</v>
      </c>
      <c r="BH76" s="41">
        <f>'P14'!$G86</f>
        <v>0</v>
      </c>
      <c r="BI76" s="41">
        <f>'P15'!$G86</f>
        <v>0</v>
      </c>
      <c r="BJ76" s="41">
        <f>'P16'!$G86</f>
        <v>0</v>
      </c>
      <c r="BK76" s="41">
        <f>'P17'!$G86</f>
        <v>0</v>
      </c>
      <c r="BL76" s="41">
        <f>'P18'!$G86</f>
        <v>0</v>
      </c>
      <c r="BM76" s="41">
        <f>'P19'!$G86</f>
        <v>0</v>
      </c>
      <c r="BN76" s="41">
        <f>'P20'!$G86</f>
        <v>0</v>
      </c>
      <c r="BO76" s="41"/>
      <c r="BP76" s="41">
        <f>'P22'!$G86</f>
        <v>0</v>
      </c>
      <c r="BQ76" s="41">
        <f>'P23'!$G86</f>
        <v>0</v>
      </c>
      <c r="BR76" s="41">
        <f>'P24'!$G86</f>
        <v>0</v>
      </c>
      <c r="BS76" s="41">
        <f>'P25'!$G86</f>
        <v>0</v>
      </c>
      <c r="BT76" s="267">
        <f>'P26'!$G86</f>
        <v>0</v>
      </c>
      <c r="BU76" s="41">
        <f t="shared" si="105"/>
        <v>0</v>
      </c>
      <c r="BV76" s="268" t="str">
        <f t="shared" si="106"/>
        <v>-</v>
      </c>
    </row>
    <row r="77" ht="15.75" customHeight="1">
      <c r="A77" s="269" t="s">
        <v>95</v>
      </c>
      <c r="B77" s="262" t="str">
        <f>Résultats!B88</f>
        <v>11.6</v>
      </c>
      <c r="C77" s="263" t="str">
        <f>Résultats!C88</f>
        <v>A</v>
      </c>
      <c r="D77" s="41" t="str">
        <f>Résultats!E88</f>
        <v>x</v>
      </c>
      <c r="E77" s="20"/>
      <c r="F77" s="159" t="str">
        <f>'P01'!F87</f>
        <v>na</v>
      </c>
      <c r="G77" s="162" t="str">
        <f>'P02'!F87</f>
        <v>na</v>
      </c>
      <c r="H77" s="162" t="str">
        <f>'P03'!F87</f>
        <v>na</v>
      </c>
      <c r="I77" s="162" t="str">
        <f>'P04'!F87</f>
        <v>na</v>
      </c>
      <c r="J77" s="162" t="str">
        <f>'P05'!F87</f>
        <v>nt</v>
      </c>
      <c r="K77" s="162" t="str">
        <f>'P06'!F87</f>
        <v>nt</v>
      </c>
      <c r="L77" s="162" t="str">
        <f>'P07'!F87</f>
        <v>nt</v>
      </c>
      <c r="M77" s="162" t="str">
        <f>'P08'!F87</f>
        <v>nt</v>
      </c>
      <c r="N77" s="162" t="str">
        <f>'P09'!F87</f>
        <v>nt</v>
      </c>
      <c r="O77" s="162" t="str">
        <f>'P10'!F87</f>
        <v>nt</v>
      </c>
      <c r="P77" s="162" t="str">
        <f>'P11'!F87</f>
        <v>nt</v>
      </c>
      <c r="Q77" s="162" t="str">
        <f>'P12'!F87</f>
        <v>nt</v>
      </c>
      <c r="R77" s="162" t="str">
        <f>'P13'!F87</f>
        <v>nt</v>
      </c>
      <c r="S77" s="162" t="str">
        <f>'P14'!F87</f>
        <v>nt</v>
      </c>
      <c r="T77" s="162" t="str">
        <f>'P15'!F87</f>
        <v>nt</v>
      </c>
      <c r="U77" s="162" t="str">
        <f>'P16'!F87</f>
        <v>nt</v>
      </c>
      <c r="V77" s="162" t="str">
        <f>'P17'!F87</f>
        <v>nt</v>
      </c>
      <c r="W77" s="162" t="str">
        <f>'P18'!F87</f>
        <v>nt</v>
      </c>
      <c r="X77" s="162" t="str">
        <f>'P19'!F87</f>
        <v>nt</v>
      </c>
      <c r="Y77" s="162" t="str">
        <f>'P20'!F87</f>
        <v>nt</v>
      </c>
      <c r="Z77" s="162" t="str">
        <f>'P21'!F87</f>
        <v>nt</v>
      </c>
      <c r="AA77" s="162" t="str">
        <f>'P22'!F87</f>
        <v>nt</v>
      </c>
      <c r="AB77" s="162" t="str">
        <f>'P23'!F87</f>
        <v>nt</v>
      </c>
      <c r="AC77" s="162" t="str">
        <f>'P24'!F87</f>
        <v>nt</v>
      </c>
      <c r="AD77" s="162" t="str">
        <f>'P25'!F87</f>
        <v>nt</v>
      </c>
      <c r="AE77" s="264" t="str">
        <f>'P26'!F87</f>
        <v>nt</v>
      </c>
      <c r="AF77" s="41">
        <f t="shared" si="100"/>
        <v>0</v>
      </c>
      <c r="AG77" s="41">
        <f t="shared" si="101"/>
        <v>0</v>
      </c>
      <c r="AH77" s="41">
        <f t="shared" si="102"/>
        <v>4</v>
      </c>
      <c r="AI77" s="41">
        <f t="shared" si="103"/>
        <v>22</v>
      </c>
      <c r="AJ77" s="25" t="str">
        <f t="shared" si="104"/>
        <v>NA</v>
      </c>
      <c r="AK77" s="20"/>
      <c r="AL77" s="20"/>
      <c r="AM77" s="20"/>
      <c r="AN77" s="20"/>
      <c r="AO77" s="20"/>
      <c r="AP77" s="20"/>
      <c r="AQ77" s="20"/>
      <c r="AR77" s="20"/>
      <c r="AS77" s="265" t="str">
        <f>Résultats!B88</f>
        <v>11.6</v>
      </c>
      <c r="AT77" s="266" t="str">
        <f>Résultats!C88</f>
        <v>A</v>
      </c>
      <c r="AU77" s="41">
        <f>'P01'!$G87</f>
        <v>0</v>
      </c>
      <c r="AV77" s="41">
        <f>'P02'!$G87</f>
        <v>0</v>
      </c>
      <c r="AW77" s="41">
        <f>'P03'!$G87</f>
        <v>0</v>
      </c>
      <c r="AX77" s="41">
        <f>'P04'!$G87</f>
        <v>0</v>
      </c>
      <c r="AY77" s="41">
        <f>'P05'!$G87</f>
        <v>0</v>
      </c>
      <c r="AZ77" s="41">
        <f>'P06'!$G87</f>
        <v>0</v>
      </c>
      <c r="BA77" s="41">
        <f>'P07'!$G87</f>
        <v>0</v>
      </c>
      <c r="BB77" s="41">
        <f>'P08'!$G87</f>
        <v>0</v>
      </c>
      <c r="BC77" s="41">
        <f>'P09'!$G87</f>
        <v>0</v>
      </c>
      <c r="BD77" s="41">
        <f>'P10'!$G87</f>
        <v>0</v>
      </c>
      <c r="BE77" s="41">
        <f>'P11'!$G87</f>
        <v>0</v>
      </c>
      <c r="BF77" s="41">
        <f>'P12'!$G87</f>
        <v>0</v>
      </c>
      <c r="BG77" s="41">
        <f>'P13'!$G87</f>
        <v>0</v>
      </c>
      <c r="BH77" s="41">
        <f>'P14'!$G87</f>
        <v>0</v>
      </c>
      <c r="BI77" s="41">
        <f>'P15'!$G87</f>
        <v>0</v>
      </c>
      <c r="BJ77" s="41">
        <f>'P16'!$G87</f>
        <v>0</v>
      </c>
      <c r="BK77" s="41">
        <f>'P17'!$G87</f>
        <v>0</v>
      </c>
      <c r="BL77" s="41">
        <f>'P18'!$G87</f>
        <v>0</v>
      </c>
      <c r="BM77" s="41">
        <f>'P19'!$G87</f>
        <v>0</v>
      </c>
      <c r="BN77" s="41">
        <f>'P20'!$G87</f>
        <v>0</v>
      </c>
      <c r="BO77" s="41"/>
      <c r="BP77" s="41">
        <f>'P22'!$G87</f>
        <v>0</v>
      </c>
      <c r="BQ77" s="41">
        <f>'P23'!$G87</f>
        <v>0</v>
      </c>
      <c r="BR77" s="41">
        <f>'P24'!$G87</f>
        <v>0</v>
      </c>
      <c r="BS77" s="41">
        <f>'P25'!$G87</f>
        <v>0</v>
      </c>
      <c r="BT77" s="267">
        <f>'P26'!$G87</f>
        <v>0</v>
      </c>
      <c r="BU77" s="41">
        <f t="shared" si="105"/>
        <v>0</v>
      </c>
      <c r="BV77" s="268" t="str">
        <f t="shared" si="106"/>
        <v>-</v>
      </c>
    </row>
    <row r="78" ht="15.75" customHeight="1">
      <c r="A78" s="269" t="s">
        <v>95</v>
      </c>
      <c r="B78" s="262" t="str">
        <f>Résultats!B89</f>
        <v>11.7</v>
      </c>
      <c r="C78" s="263" t="str">
        <f>Résultats!C89</f>
        <v>A</v>
      </c>
      <c r="D78" s="41">
        <f>Résultats!E89</f>
        <v>0</v>
      </c>
      <c r="E78" s="20"/>
      <c r="F78" s="159" t="str">
        <f>'P01'!F88</f>
        <v>na</v>
      </c>
      <c r="G78" s="162" t="str">
        <f>'P02'!F88</f>
        <v>na</v>
      </c>
      <c r="H78" s="162" t="str">
        <f>'P03'!F88</f>
        <v>na</v>
      </c>
      <c r="I78" s="162" t="str">
        <f>'P04'!F88</f>
        <v>na</v>
      </c>
      <c r="J78" s="162" t="str">
        <f>'P05'!F88</f>
        <v>nt</v>
      </c>
      <c r="K78" s="162" t="str">
        <f>'P06'!F88</f>
        <v>nt</v>
      </c>
      <c r="L78" s="162" t="str">
        <f>'P07'!F88</f>
        <v>nt</v>
      </c>
      <c r="M78" s="162" t="str">
        <f>'P08'!F88</f>
        <v>nt</v>
      </c>
      <c r="N78" s="162" t="str">
        <f>'P09'!F88</f>
        <v>nt</v>
      </c>
      <c r="O78" s="162" t="str">
        <f>'P10'!F88</f>
        <v>nt</v>
      </c>
      <c r="P78" s="162" t="str">
        <f>'P11'!F88</f>
        <v>nt</v>
      </c>
      <c r="Q78" s="162" t="str">
        <f>'P12'!F88</f>
        <v>nt</v>
      </c>
      <c r="R78" s="162" t="str">
        <f>'P13'!F88</f>
        <v>nt</v>
      </c>
      <c r="S78" s="162" t="str">
        <f>'P14'!F88</f>
        <v>nt</v>
      </c>
      <c r="T78" s="162" t="str">
        <f>'P15'!F88</f>
        <v>nt</v>
      </c>
      <c r="U78" s="162" t="str">
        <f>'P16'!F88</f>
        <v>nt</v>
      </c>
      <c r="V78" s="162" t="str">
        <f>'P17'!F88</f>
        <v>nt</v>
      </c>
      <c r="W78" s="162" t="str">
        <f>'P18'!F88</f>
        <v>nt</v>
      </c>
      <c r="X78" s="162" t="str">
        <f>'P19'!F88</f>
        <v>nt</v>
      </c>
      <c r="Y78" s="162" t="str">
        <f>'P20'!F88</f>
        <v>nt</v>
      </c>
      <c r="Z78" s="162" t="str">
        <f>'P21'!F88</f>
        <v>nt</v>
      </c>
      <c r="AA78" s="162" t="str">
        <f>'P22'!F88</f>
        <v>nt</v>
      </c>
      <c r="AB78" s="162" t="str">
        <f>'P23'!F88</f>
        <v>nt</v>
      </c>
      <c r="AC78" s="162" t="str">
        <f>'P24'!F88</f>
        <v>nt</v>
      </c>
      <c r="AD78" s="162" t="str">
        <f>'P25'!F88</f>
        <v>nt</v>
      </c>
      <c r="AE78" s="264" t="str">
        <f>'P26'!F88</f>
        <v>nt</v>
      </c>
      <c r="AF78" s="41">
        <f t="shared" si="100"/>
        <v>0</v>
      </c>
      <c r="AG78" s="41">
        <f t="shared" si="101"/>
        <v>0</v>
      </c>
      <c r="AH78" s="41">
        <f t="shared" si="102"/>
        <v>4</v>
      </c>
      <c r="AI78" s="41">
        <f t="shared" si="103"/>
        <v>22</v>
      </c>
      <c r="AJ78" s="25" t="str">
        <f t="shared" si="104"/>
        <v>NA</v>
      </c>
      <c r="AK78" s="20"/>
      <c r="AL78" s="20"/>
      <c r="AM78" s="20"/>
      <c r="AN78" s="20"/>
      <c r="AO78" s="20"/>
      <c r="AP78" s="20"/>
      <c r="AQ78" s="20"/>
      <c r="AR78" s="20"/>
      <c r="AS78" s="265" t="str">
        <f>Résultats!B89</f>
        <v>11.7</v>
      </c>
      <c r="AT78" s="266" t="str">
        <f>Résultats!C89</f>
        <v>A</v>
      </c>
      <c r="AU78" s="41">
        <f>'P01'!$G88</f>
        <v>0</v>
      </c>
      <c r="AV78" s="41">
        <f>'P02'!$G88</f>
        <v>0</v>
      </c>
      <c r="AW78" s="41">
        <f>'P03'!$G88</f>
        <v>0</v>
      </c>
      <c r="AX78" s="41">
        <f>'P04'!$G88</f>
        <v>0</v>
      </c>
      <c r="AY78" s="41">
        <f>'P05'!$G88</f>
        <v>0</v>
      </c>
      <c r="AZ78" s="41">
        <f>'P06'!$G88</f>
        <v>0</v>
      </c>
      <c r="BA78" s="41">
        <f>'P07'!$G88</f>
        <v>0</v>
      </c>
      <c r="BB78" s="41">
        <f>'P08'!$G88</f>
        <v>0</v>
      </c>
      <c r="BC78" s="41">
        <f>'P09'!$G88</f>
        <v>0</v>
      </c>
      <c r="BD78" s="41">
        <f>'P10'!$G88</f>
        <v>0</v>
      </c>
      <c r="BE78" s="41">
        <f>'P11'!$G88</f>
        <v>0</v>
      </c>
      <c r="BF78" s="41">
        <f>'P12'!$G88</f>
        <v>0</v>
      </c>
      <c r="BG78" s="41">
        <f>'P13'!$G88</f>
        <v>0</v>
      </c>
      <c r="BH78" s="41">
        <f>'P14'!$G88</f>
        <v>0</v>
      </c>
      <c r="BI78" s="41">
        <f>'P15'!$G88</f>
        <v>0</v>
      </c>
      <c r="BJ78" s="41">
        <f>'P16'!$G88</f>
        <v>0</v>
      </c>
      <c r="BK78" s="41">
        <f>'P17'!$G88</f>
        <v>0</v>
      </c>
      <c r="BL78" s="41">
        <f>'P18'!$G88</f>
        <v>0</v>
      </c>
      <c r="BM78" s="41">
        <f>'P19'!$G88</f>
        <v>0</v>
      </c>
      <c r="BN78" s="41">
        <f>'P20'!$G88</f>
        <v>0</v>
      </c>
      <c r="BO78" s="41"/>
      <c r="BP78" s="41">
        <f>'P22'!$G88</f>
        <v>0</v>
      </c>
      <c r="BQ78" s="41">
        <f>'P23'!$G88</f>
        <v>0</v>
      </c>
      <c r="BR78" s="41">
        <f>'P24'!$G88</f>
        <v>0</v>
      </c>
      <c r="BS78" s="41">
        <f>'P25'!$G88</f>
        <v>0</v>
      </c>
      <c r="BT78" s="267">
        <f>'P26'!$G88</f>
        <v>0</v>
      </c>
      <c r="BU78" s="41">
        <f t="shared" si="105"/>
        <v>0</v>
      </c>
      <c r="BV78" s="268" t="str">
        <f t="shared" si="106"/>
        <v>-</v>
      </c>
    </row>
    <row r="79" ht="15.75" customHeight="1">
      <c r="A79" s="269" t="s">
        <v>95</v>
      </c>
      <c r="B79" s="262" t="str">
        <f>Résultats!B90</f>
        <v>11.8</v>
      </c>
      <c r="C79" s="263" t="str">
        <f>Résultats!C90</f>
        <v>A</v>
      </c>
      <c r="D79" s="41">
        <f>Résultats!E90</f>
        <v>0</v>
      </c>
      <c r="E79" s="20"/>
      <c r="F79" s="159" t="str">
        <f>'P01'!F89</f>
        <v>na</v>
      </c>
      <c r="G79" s="162" t="str">
        <f>'P02'!F89</f>
        <v>na</v>
      </c>
      <c r="H79" s="162" t="str">
        <f>'P03'!F89</f>
        <v>na</v>
      </c>
      <c r="I79" s="162" t="str">
        <f>'P04'!F89</f>
        <v>na</v>
      </c>
      <c r="J79" s="162" t="str">
        <f>'P05'!F89</f>
        <v>nt</v>
      </c>
      <c r="K79" s="162" t="str">
        <f>'P06'!F89</f>
        <v>nt</v>
      </c>
      <c r="L79" s="162" t="str">
        <f>'P07'!F89</f>
        <v>nt</v>
      </c>
      <c r="M79" s="162" t="str">
        <f>'P08'!F89</f>
        <v>nt</v>
      </c>
      <c r="N79" s="162" t="str">
        <f>'P09'!F89</f>
        <v>nt</v>
      </c>
      <c r="O79" s="162" t="str">
        <f>'P10'!F89</f>
        <v>nt</v>
      </c>
      <c r="P79" s="162" t="str">
        <f>'P11'!F89</f>
        <v>nt</v>
      </c>
      <c r="Q79" s="162" t="str">
        <f>'P12'!F89</f>
        <v>nt</v>
      </c>
      <c r="R79" s="162" t="str">
        <f>'P13'!F89</f>
        <v>nt</v>
      </c>
      <c r="S79" s="162" t="str">
        <f>'P14'!F89</f>
        <v>nt</v>
      </c>
      <c r="T79" s="162" t="str">
        <f>'P15'!F89</f>
        <v>nt</v>
      </c>
      <c r="U79" s="162" t="str">
        <f>'P16'!F89</f>
        <v>nt</v>
      </c>
      <c r="V79" s="162" t="str">
        <f>'P17'!F89</f>
        <v>nt</v>
      </c>
      <c r="W79" s="162" t="str">
        <f>'P18'!F89</f>
        <v>nt</v>
      </c>
      <c r="X79" s="162" t="str">
        <f>'P19'!F89</f>
        <v>nt</v>
      </c>
      <c r="Y79" s="162" t="str">
        <f>'P20'!F89</f>
        <v>nt</v>
      </c>
      <c r="Z79" s="162" t="str">
        <f>'P21'!F89</f>
        <v>nt</v>
      </c>
      <c r="AA79" s="162" t="str">
        <f>'P22'!F89</f>
        <v>nt</v>
      </c>
      <c r="AB79" s="162" t="str">
        <f>'P23'!F89</f>
        <v>nt</v>
      </c>
      <c r="AC79" s="162" t="str">
        <f>'P24'!F89</f>
        <v>nt</v>
      </c>
      <c r="AD79" s="162" t="str">
        <f>'P25'!F89</f>
        <v>nt</v>
      </c>
      <c r="AE79" s="264" t="str">
        <f>'P26'!F89</f>
        <v>nt</v>
      </c>
      <c r="AF79" s="41">
        <f t="shared" si="100"/>
        <v>0</v>
      </c>
      <c r="AG79" s="41">
        <f t="shared" si="101"/>
        <v>0</v>
      </c>
      <c r="AH79" s="41">
        <f t="shared" si="102"/>
        <v>4</v>
      </c>
      <c r="AI79" s="41">
        <f t="shared" si="103"/>
        <v>22</v>
      </c>
      <c r="AJ79" s="25" t="str">
        <f t="shared" si="104"/>
        <v>NA</v>
      </c>
      <c r="AK79" s="20"/>
      <c r="AL79" s="20"/>
      <c r="AM79" s="20"/>
      <c r="AN79" s="20"/>
      <c r="AO79" s="20"/>
      <c r="AP79" s="20"/>
      <c r="AQ79" s="20"/>
      <c r="AR79" s="20"/>
      <c r="AS79" s="265" t="str">
        <f>Résultats!B90</f>
        <v>11.8</v>
      </c>
      <c r="AT79" s="266" t="str">
        <f>Résultats!C90</f>
        <v>A</v>
      </c>
      <c r="AU79" s="41">
        <f>'P01'!$G89</f>
        <v>0</v>
      </c>
      <c r="AV79" s="41">
        <f>'P02'!$G89</f>
        <v>0</v>
      </c>
      <c r="AW79" s="41">
        <f>'P03'!$G89</f>
        <v>0</v>
      </c>
      <c r="AX79" s="41">
        <f>'P04'!$G89</f>
        <v>0</v>
      </c>
      <c r="AY79" s="41">
        <f>'P05'!$G89</f>
        <v>0</v>
      </c>
      <c r="AZ79" s="41">
        <f>'P06'!$G89</f>
        <v>0</v>
      </c>
      <c r="BA79" s="41">
        <f>'P07'!$G89</f>
        <v>0</v>
      </c>
      <c r="BB79" s="41">
        <f>'P08'!$G89</f>
        <v>0</v>
      </c>
      <c r="BC79" s="41">
        <f>'P09'!$G89</f>
        <v>0</v>
      </c>
      <c r="BD79" s="41">
        <f>'P10'!$G89</f>
        <v>0</v>
      </c>
      <c r="BE79" s="41">
        <f>'P11'!$G89</f>
        <v>0</v>
      </c>
      <c r="BF79" s="41">
        <f>'P12'!$G89</f>
        <v>0</v>
      </c>
      <c r="BG79" s="41">
        <f>'P13'!$G89</f>
        <v>0</v>
      </c>
      <c r="BH79" s="41">
        <f>'P14'!$G89</f>
        <v>0</v>
      </c>
      <c r="BI79" s="41">
        <f>'P15'!$G89</f>
        <v>0</v>
      </c>
      <c r="BJ79" s="41">
        <f>'P16'!$G89</f>
        <v>0</v>
      </c>
      <c r="BK79" s="41">
        <f>'P17'!$G89</f>
        <v>0</v>
      </c>
      <c r="BL79" s="41">
        <f>'P18'!$G89</f>
        <v>0</v>
      </c>
      <c r="BM79" s="41">
        <f>'P19'!$G89</f>
        <v>0</v>
      </c>
      <c r="BN79" s="41">
        <f>'P20'!$G89</f>
        <v>0</v>
      </c>
      <c r="BO79" s="41"/>
      <c r="BP79" s="41">
        <f>'P22'!$G89</f>
        <v>0</v>
      </c>
      <c r="BQ79" s="41">
        <f>'P23'!$G89</f>
        <v>0</v>
      </c>
      <c r="BR79" s="41">
        <f>'P24'!$G89</f>
        <v>0</v>
      </c>
      <c r="BS79" s="41">
        <f>'P25'!$G89</f>
        <v>0</v>
      </c>
      <c r="BT79" s="267">
        <f>'P26'!$G89</f>
        <v>0</v>
      </c>
      <c r="BU79" s="41">
        <f t="shared" si="105"/>
        <v>0</v>
      </c>
      <c r="BV79" s="268" t="str">
        <f t="shared" si="106"/>
        <v>-</v>
      </c>
    </row>
    <row r="80" ht="15.75" customHeight="1">
      <c r="A80" s="269" t="s">
        <v>95</v>
      </c>
      <c r="B80" s="262" t="str">
        <f>Résultats!B91</f>
        <v>11.9</v>
      </c>
      <c r="C80" s="263" t="str">
        <f>Résultats!C91</f>
        <v>A</v>
      </c>
      <c r="D80" s="41" t="str">
        <f>Résultats!E91</f>
        <v>x</v>
      </c>
      <c r="E80" s="20"/>
      <c r="F80" s="159" t="str">
        <f>'P01'!F90</f>
        <v>na</v>
      </c>
      <c r="G80" s="162" t="str">
        <f>'P02'!F90</f>
        <v>c</v>
      </c>
      <c r="H80" s="162" t="str">
        <f>'P03'!F90</f>
        <v>na</v>
      </c>
      <c r="I80" s="162" t="str">
        <f>'P04'!F90</f>
        <v>na</v>
      </c>
      <c r="J80" s="162" t="str">
        <f>'P05'!F90</f>
        <v>nt</v>
      </c>
      <c r="K80" s="162" t="str">
        <f>'P06'!F90</f>
        <v>nt</v>
      </c>
      <c r="L80" s="162" t="str">
        <f>'P07'!F90</f>
        <v>nt</v>
      </c>
      <c r="M80" s="162" t="str">
        <f>'P08'!F90</f>
        <v>nt</v>
      </c>
      <c r="N80" s="162" t="str">
        <f>'P09'!F90</f>
        <v>nt</v>
      </c>
      <c r="O80" s="162" t="str">
        <f>'P10'!F90</f>
        <v>nt</v>
      </c>
      <c r="P80" s="162" t="str">
        <f>'P11'!F90</f>
        <v>nt</v>
      </c>
      <c r="Q80" s="162" t="str">
        <f>'P12'!F90</f>
        <v>nt</v>
      </c>
      <c r="R80" s="162" t="str">
        <f>'P13'!F90</f>
        <v>nt</v>
      </c>
      <c r="S80" s="162" t="str">
        <f>'P14'!F90</f>
        <v>nt</v>
      </c>
      <c r="T80" s="162" t="str">
        <f>'P15'!F90</f>
        <v>nt</v>
      </c>
      <c r="U80" s="162" t="str">
        <f>'P16'!F90</f>
        <v>nt</v>
      </c>
      <c r="V80" s="162" t="str">
        <f>'P17'!F90</f>
        <v>nt</v>
      </c>
      <c r="W80" s="162" t="str">
        <f>'P18'!F90</f>
        <v>nt</v>
      </c>
      <c r="X80" s="162" t="str">
        <f>'P19'!F90</f>
        <v>nt</v>
      </c>
      <c r="Y80" s="162" t="str">
        <f>'P20'!F90</f>
        <v>nt</v>
      </c>
      <c r="Z80" s="162" t="str">
        <f>'P21'!F90</f>
        <v>nt</v>
      </c>
      <c r="AA80" s="162" t="str">
        <f>'P22'!F90</f>
        <v>nt</v>
      </c>
      <c r="AB80" s="162" t="str">
        <f>'P23'!F90</f>
        <v>nt</v>
      </c>
      <c r="AC80" s="162" t="str">
        <f>'P24'!F90</f>
        <v>nt</v>
      </c>
      <c r="AD80" s="162" t="str">
        <f>'P25'!F90</f>
        <v>nt</v>
      </c>
      <c r="AE80" s="264" t="str">
        <f>'P26'!F90</f>
        <v>nt</v>
      </c>
      <c r="AF80" s="41">
        <f t="shared" si="100"/>
        <v>1</v>
      </c>
      <c r="AG80" s="41">
        <f t="shared" si="101"/>
        <v>0</v>
      </c>
      <c r="AH80" s="41">
        <f t="shared" si="102"/>
        <v>3</v>
      </c>
      <c r="AI80" s="41">
        <f t="shared" si="103"/>
        <v>22</v>
      </c>
      <c r="AJ80" s="25" t="str">
        <f t="shared" si="104"/>
        <v>C</v>
      </c>
      <c r="AK80" s="20"/>
      <c r="AL80" s="20"/>
      <c r="AM80" s="20"/>
      <c r="AN80" s="20"/>
      <c r="AO80" s="20"/>
      <c r="AP80" s="20"/>
      <c r="AQ80" s="20"/>
      <c r="AR80" s="20"/>
      <c r="AS80" s="265" t="str">
        <f>Résultats!B91</f>
        <v>11.9</v>
      </c>
      <c r="AT80" s="266" t="str">
        <f>Résultats!C91</f>
        <v>A</v>
      </c>
      <c r="AU80" s="41">
        <f>'P01'!$G90</f>
        <v>0</v>
      </c>
      <c r="AV80" s="41">
        <f>'P02'!$G90</f>
        <v>0</v>
      </c>
      <c r="AW80" s="41">
        <f>'P03'!$G90</f>
        <v>0</v>
      </c>
      <c r="AX80" s="41">
        <f>'P04'!$G90</f>
        <v>0</v>
      </c>
      <c r="AY80" s="41">
        <f>'P05'!$G90</f>
        <v>0</v>
      </c>
      <c r="AZ80" s="41">
        <f>'P06'!$G90</f>
        <v>0</v>
      </c>
      <c r="BA80" s="41">
        <f>'P07'!$G90</f>
        <v>0</v>
      </c>
      <c r="BB80" s="41">
        <f>'P08'!$G90</f>
        <v>0</v>
      </c>
      <c r="BC80" s="41">
        <f>'P09'!$G90</f>
        <v>0</v>
      </c>
      <c r="BD80" s="41">
        <f>'P10'!$G90</f>
        <v>0</v>
      </c>
      <c r="BE80" s="41">
        <f>'P11'!$G90</f>
        <v>0</v>
      </c>
      <c r="BF80" s="41">
        <f>'P12'!$G90</f>
        <v>0</v>
      </c>
      <c r="BG80" s="41">
        <f>'P13'!$G90</f>
        <v>0</v>
      </c>
      <c r="BH80" s="41">
        <f>'P14'!$G90</f>
        <v>0</v>
      </c>
      <c r="BI80" s="41">
        <f>'P15'!$G90</f>
        <v>0</v>
      </c>
      <c r="BJ80" s="41">
        <f>'P16'!$G90</f>
        <v>0</v>
      </c>
      <c r="BK80" s="41">
        <f>'P17'!$G90</f>
        <v>0</v>
      </c>
      <c r="BL80" s="41">
        <f>'P18'!$G90</f>
        <v>0</v>
      </c>
      <c r="BM80" s="41">
        <f>'P19'!$G90</f>
        <v>0</v>
      </c>
      <c r="BN80" s="41">
        <f>'P20'!$G90</f>
        <v>0</v>
      </c>
      <c r="BO80" s="41"/>
      <c r="BP80" s="41">
        <f>'P22'!$G90</f>
        <v>0</v>
      </c>
      <c r="BQ80" s="41">
        <f>'P23'!$G90</f>
        <v>0</v>
      </c>
      <c r="BR80" s="41">
        <f>'P24'!$G90</f>
        <v>0</v>
      </c>
      <c r="BS80" s="41">
        <f>'P25'!$G90</f>
        <v>0</v>
      </c>
      <c r="BT80" s="267">
        <f>'P26'!$G90</f>
        <v>0</v>
      </c>
      <c r="BU80" s="41">
        <f t="shared" si="105"/>
        <v>0</v>
      </c>
      <c r="BV80" s="268" t="str">
        <f t="shared" si="106"/>
        <v>-</v>
      </c>
    </row>
    <row r="81" ht="15.75" customHeight="1">
      <c r="A81" s="269" t="s">
        <v>95</v>
      </c>
      <c r="B81" s="262" t="str">
        <f>Résultats!B92</f>
        <v>11.10</v>
      </c>
      <c r="C81" s="263" t="str">
        <f>Résultats!C92</f>
        <v>A</v>
      </c>
      <c r="D81" s="41" t="str">
        <f>Résultats!E92</f>
        <v>x</v>
      </c>
      <c r="E81" s="20"/>
      <c r="F81" s="159" t="str">
        <f>'P01'!F91</f>
        <v>na</v>
      </c>
      <c r="G81" s="162" t="str">
        <f>'P02'!F91</f>
        <v>na</v>
      </c>
      <c r="H81" s="162" t="str">
        <f>'P03'!F91</f>
        <v>na</v>
      </c>
      <c r="I81" s="162" t="str">
        <f>'P04'!F91</f>
        <v>na</v>
      </c>
      <c r="J81" s="162" t="str">
        <f>'P05'!F91</f>
        <v>nt</v>
      </c>
      <c r="K81" s="162" t="str">
        <f>'P06'!F91</f>
        <v>nt</v>
      </c>
      <c r="L81" s="162" t="str">
        <f>'P07'!F91</f>
        <v>nt</v>
      </c>
      <c r="M81" s="162" t="str">
        <f>'P08'!F91</f>
        <v>nt</v>
      </c>
      <c r="N81" s="162" t="str">
        <f>'P09'!F91</f>
        <v>nt</v>
      </c>
      <c r="O81" s="162" t="str">
        <f>'P10'!F91</f>
        <v>nt</v>
      </c>
      <c r="P81" s="162" t="str">
        <f>'P11'!F91</f>
        <v>nt</v>
      </c>
      <c r="Q81" s="162" t="str">
        <f>'P12'!F91</f>
        <v>nt</v>
      </c>
      <c r="R81" s="162" t="str">
        <f>'P13'!F91</f>
        <v>nt</v>
      </c>
      <c r="S81" s="162" t="str">
        <f>'P14'!F91</f>
        <v>nt</v>
      </c>
      <c r="T81" s="162" t="str">
        <f>'P15'!F91</f>
        <v>nt</v>
      </c>
      <c r="U81" s="162" t="str">
        <f>'P16'!F91</f>
        <v>nt</v>
      </c>
      <c r="V81" s="162" t="str">
        <f>'P17'!F91</f>
        <v>nt</v>
      </c>
      <c r="W81" s="162" t="str">
        <f>'P18'!F91</f>
        <v>nt</v>
      </c>
      <c r="X81" s="162" t="str">
        <f>'P19'!F91</f>
        <v>nt</v>
      </c>
      <c r="Y81" s="162" t="str">
        <f>'P20'!F91</f>
        <v>nt</v>
      </c>
      <c r="Z81" s="162" t="str">
        <f>'P21'!F91</f>
        <v>nt</v>
      </c>
      <c r="AA81" s="162" t="str">
        <f>'P22'!F91</f>
        <v>nt</v>
      </c>
      <c r="AB81" s="162" t="str">
        <f>'P23'!F91</f>
        <v>nt</v>
      </c>
      <c r="AC81" s="162" t="str">
        <f>'P24'!F91</f>
        <v>nt</v>
      </c>
      <c r="AD81" s="162" t="str">
        <f>'P25'!F91</f>
        <v>nt</v>
      </c>
      <c r="AE81" s="264" t="str">
        <f>'P26'!F91</f>
        <v>nt</v>
      </c>
      <c r="AF81" s="41">
        <f t="shared" si="100"/>
        <v>0</v>
      </c>
      <c r="AG81" s="41">
        <f t="shared" si="101"/>
        <v>0</v>
      </c>
      <c r="AH81" s="41">
        <f t="shared" si="102"/>
        <v>4</v>
      </c>
      <c r="AI81" s="41">
        <f t="shared" si="103"/>
        <v>22</v>
      </c>
      <c r="AJ81" s="25" t="str">
        <f t="shared" si="104"/>
        <v>NA</v>
      </c>
      <c r="AK81" s="20"/>
      <c r="AL81" s="20"/>
      <c r="AM81" s="20"/>
      <c r="AN81" s="20"/>
      <c r="AO81" s="20"/>
      <c r="AP81" s="20"/>
      <c r="AQ81" s="20"/>
      <c r="AR81" s="20"/>
      <c r="AS81" s="265" t="str">
        <f>Résultats!B92</f>
        <v>11.10</v>
      </c>
      <c r="AT81" s="266" t="str">
        <f>Résultats!C92</f>
        <v>A</v>
      </c>
      <c r="AU81" s="41">
        <f>'P01'!$G91</f>
        <v>0</v>
      </c>
      <c r="AV81" s="41">
        <f>'P02'!$G91</f>
        <v>0</v>
      </c>
      <c r="AW81" s="41">
        <f>'P03'!$G91</f>
        <v>0</v>
      </c>
      <c r="AX81" s="41">
        <f>'P04'!$G91</f>
        <v>0</v>
      </c>
      <c r="AY81" s="41">
        <f>'P05'!$G91</f>
        <v>0</v>
      </c>
      <c r="AZ81" s="41">
        <f>'P06'!$G91</f>
        <v>0</v>
      </c>
      <c r="BA81" s="41">
        <f>'P07'!$G91</f>
        <v>0</v>
      </c>
      <c r="BB81" s="41">
        <f>'P08'!$G91</f>
        <v>0</v>
      </c>
      <c r="BC81" s="41">
        <f>'P09'!$G91</f>
        <v>0</v>
      </c>
      <c r="BD81" s="41">
        <f>'P10'!$G91</f>
        <v>0</v>
      </c>
      <c r="BE81" s="41">
        <f>'P11'!$G91</f>
        <v>0</v>
      </c>
      <c r="BF81" s="41">
        <f>'P12'!$G91</f>
        <v>0</v>
      </c>
      <c r="BG81" s="41">
        <f>'P13'!$G91</f>
        <v>0</v>
      </c>
      <c r="BH81" s="41">
        <f>'P14'!$G91</f>
        <v>0</v>
      </c>
      <c r="BI81" s="41">
        <f>'P15'!$G91</f>
        <v>0</v>
      </c>
      <c r="BJ81" s="41">
        <f>'P16'!$G91</f>
        <v>0</v>
      </c>
      <c r="BK81" s="41">
        <f>'P17'!$G91</f>
        <v>0</v>
      </c>
      <c r="BL81" s="41">
        <f>'P18'!$G91</f>
        <v>0</v>
      </c>
      <c r="BM81" s="41">
        <f>'P19'!$G91</f>
        <v>0</v>
      </c>
      <c r="BN81" s="41">
        <f>'P20'!$G91</f>
        <v>0</v>
      </c>
      <c r="BO81" s="41"/>
      <c r="BP81" s="41">
        <f>'P22'!$G91</f>
        <v>0</v>
      </c>
      <c r="BQ81" s="41">
        <f>'P23'!$G91</f>
        <v>0</v>
      </c>
      <c r="BR81" s="41">
        <f>'P24'!$G91</f>
        <v>0</v>
      </c>
      <c r="BS81" s="41">
        <f>'P25'!$G91</f>
        <v>0</v>
      </c>
      <c r="BT81" s="267">
        <f>'P26'!$G91</f>
        <v>0</v>
      </c>
      <c r="BU81" s="41">
        <f t="shared" si="105"/>
        <v>0</v>
      </c>
      <c r="BV81" s="268" t="str">
        <f t="shared" si="106"/>
        <v>-</v>
      </c>
    </row>
    <row r="82" ht="15.75" customHeight="1">
      <c r="A82" s="269" t="s">
        <v>95</v>
      </c>
      <c r="B82" s="262" t="str">
        <f>Résultats!B93</f>
        <v>11.11</v>
      </c>
      <c r="C82" s="263" t="str">
        <f>Résultats!C93</f>
        <v>AA</v>
      </c>
      <c r="D82" s="41">
        <f>Résultats!E93</f>
        <v>0</v>
      </c>
      <c r="E82" s="20"/>
      <c r="F82" s="159" t="str">
        <f>'P01'!F92</f>
        <v>na</v>
      </c>
      <c r="G82" s="162" t="str">
        <f>'P02'!F92</f>
        <v>na</v>
      </c>
      <c r="H82" s="162" t="str">
        <f>'P03'!F92</f>
        <v>na</v>
      </c>
      <c r="I82" s="162" t="str">
        <f>'P04'!F92</f>
        <v>na</v>
      </c>
      <c r="J82" s="162" t="str">
        <f>'P05'!F92</f>
        <v>nt</v>
      </c>
      <c r="K82" s="162" t="str">
        <f>'P06'!F92</f>
        <v>nt</v>
      </c>
      <c r="L82" s="162" t="str">
        <f>'P07'!F92</f>
        <v>nt</v>
      </c>
      <c r="M82" s="162" t="str">
        <f>'P08'!F92</f>
        <v>nt</v>
      </c>
      <c r="N82" s="162" t="str">
        <f>'P09'!F92</f>
        <v>nt</v>
      </c>
      <c r="O82" s="162" t="str">
        <f>'P10'!F92</f>
        <v>nt</v>
      </c>
      <c r="P82" s="162" t="str">
        <f>'P11'!F92</f>
        <v>nt</v>
      </c>
      <c r="Q82" s="162" t="str">
        <f>'P12'!F92</f>
        <v>nt</v>
      </c>
      <c r="R82" s="162" t="str">
        <f>'P13'!F92</f>
        <v>nt</v>
      </c>
      <c r="S82" s="162" t="str">
        <f>'P14'!F92</f>
        <v>nt</v>
      </c>
      <c r="T82" s="162" t="str">
        <f>'P15'!F92</f>
        <v>nt</v>
      </c>
      <c r="U82" s="162" t="str">
        <f>'P16'!F92</f>
        <v>nt</v>
      </c>
      <c r="V82" s="162" t="str">
        <f>'P17'!F92</f>
        <v>nt</v>
      </c>
      <c r="W82" s="162" t="str">
        <f>'P18'!F92</f>
        <v>nt</v>
      </c>
      <c r="X82" s="162" t="str">
        <f>'P19'!F92</f>
        <v>nt</v>
      </c>
      <c r="Y82" s="162" t="str">
        <f>'P20'!F92</f>
        <v>nt</v>
      </c>
      <c r="Z82" s="162" t="str">
        <f>'P21'!F92</f>
        <v>nt</v>
      </c>
      <c r="AA82" s="162" t="str">
        <f>'P22'!F92</f>
        <v>nt</v>
      </c>
      <c r="AB82" s="162" t="str">
        <f>'P23'!F92</f>
        <v>nt</v>
      </c>
      <c r="AC82" s="162" t="str">
        <f>'P24'!F92</f>
        <v>nt</v>
      </c>
      <c r="AD82" s="162" t="str">
        <f>'P25'!F92</f>
        <v>nt</v>
      </c>
      <c r="AE82" s="264" t="str">
        <f>'P26'!F92</f>
        <v>nt</v>
      </c>
      <c r="AF82" s="41">
        <f t="shared" si="100"/>
        <v>0</v>
      </c>
      <c r="AG82" s="41">
        <f t="shared" si="101"/>
        <v>0</v>
      </c>
      <c r="AH82" s="41">
        <f t="shared" si="102"/>
        <v>4</v>
      </c>
      <c r="AI82" s="41">
        <f t="shared" si="103"/>
        <v>22</v>
      </c>
      <c r="AJ82" s="25" t="str">
        <f t="shared" si="104"/>
        <v>NA</v>
      </c>
      <c r="AK82" s="20"/>
      <c r="AL82" s="20"/>
      <c r="AM82" s="20"/>
      <c r="AN82" s="20"/>
      <c r="AO82" s="20"/>
      <c r="AP82" s="20"/>
      <c r="AQ82" s="20"/>
      <c r="AR82" s="20"/>
      <c r="AS82" s="265" t="str">
        <f>Résultats!B93</f>
        <v>11.11</v>
      </c>
      <c r="AT82" s="266" t="str">
        <f>Résultats!C93</f>
        <v>AA</v>
      </c>
      <c r="AU82" s="41">
        <f>'P01'!$G92</f>
        <v>0</v>
      </c>
      <c r="AV82" s="41">
        <f>'P02'!$G92</f>
        <v>0</v>
      </c>
      <c r="AW82" s="41">
        <f>'P03'!$G92</f>
        <v>0</v>
      </c>
      <c r="AX82" s="41">
        <f>'P04'!$G92</f>
        <v>0</v>
      </c>
      <c r="AY82" s="41">
        <f>'P05'!$G92</f>
        <v>0</v>
      </c>
      <c r="AZ82" s="41">
        <f>'P06'!$G92</f>
        <v>0</v>
      </c>
      <c r="BA82" s="41">
        <f>'P07'!$G92</f>
        <v>0</v>
      </c>
      <c r="BB82" s="41">
        <f>'P08'!$G92</f>
        <v>0</v>
      </c>
      <c r="BC82" s="41">
        <f>'P09'!$G92</f>
        <v>0</v>
      </c>
      <c r="BD82" s="41">
        <f>'P10'!$G92</f>
        <v>0</v>
      </c>
      <c r="BE82" s="41">
        <f>'P11'!$G92</f>
        <v>0</v>
      </c>
      <c r="BF82" s="41">
        <f>'P12'!$G92</f>
        <v>0</v>
      </c>
      <c r="BG82" s="41">
        <f>'P13'!$G92</f>
        <v>0</v>
      </c>
      <c r="BH82" s="41">
        <f>'P14'!$G92</f>
        <v>0</v>
      </c>
      <c r="BI82" s="41">
        <f>'P15'!$G92</f>
        <v>0</v>
      </c>
      <c r="BJ82" s="41">
        <f>'P16'!$G92</f>
        <v>0</v>
      </c>
      <c r="BK82" s="41">
        <f>'P17'!$G92</f>
        <v>0</v>
      </c>
      <c r="BL82" s="41">
        <f>'P18'!$G92</f>
        <v>0</v>
      </c>
      <c r="BM82" s="41">
        <f>'P19'!$G92</f>
        <v>0</v>
      </c>
      <c r="BN82" s="41">
        <f>'P20'!$G92</f>
        <v>0</v>
      </c>
      <c r="BO82" s="41"/>
      <c r="BP82" s="41">
        <f>'P22'!$G92</f>
        <v>0</v>
      </c>
      <c r="BQ82" s="41">
        <f>'P23'!$G92</f>
        <v>0</v>
      </c>
      <c r="BR82" s="41">
        <f>'P24'!$G92</f>
        <v>0</v>
      </c>
      <c r="BS82" s="41">
        <f>'P25'!$G92</f>
        <v>0</v>
      </c>
      <c r="BT82" s="267">
        <f>'P26'!$G92</f>
        <v>0</v>
      </c>
      <c r="BU82" s="41">
        <f t="shared" si="105"/>
        <v>0</v>
      </c>
      <c r="BV82" s="268" t="str">
        <f t="shared" si="106"/>
        <v>-</v>
      </c>
    </row>
    <row r="83" ht="15.75" customHeight="1">
      <c r="A83" s="269" t="s">
        <v>95</v>
      </c>
      <c r="B83" s="262" t="str">
        <f>Résultats!B94</f>
        <v>11.12</v>
      </c>
      <c r="C83" s="263" t="str">
        <f>Résultats!C94</f>
        <v>AA</v>
      </c>
      <c r="D83" s="41">
        <f>Résultats!E94</f>
        <v>0</v>
      </c>
      <c r="E83" s="20"/>
      <c r="F83" s="159" t="str">
        <f>'P01'!F93</f>
        <v>na</v>
      </c>
      <c r="G83" s="162" t="str">
        <f>'P02'!F93</f>
        <v>na</v>
      </c>
      <c r="H83" s="162" t="str">
        <f>'P03'!F93</f>
        <v>na</v>
      </c>
      <c r="I83" s="162" t="str">
        <f>'P04'!F93</f>
        <v>na</v>
      </c>
      <c r="J83" s="162" t="str">
        <f>'P05'!F93</f>
        <v>nt</v>
      </c>
      <c r="K83" s="162" t="str">
        <f>'P06'!F93</f>
        <v>nt</v>
      </c>
      <c r="L83" s="162" t="str">
        <f>'P07'!F93</f>
        <v>nt</v>
      </c>
      <c r="M83" s="162" t="str">
        <f>'P08'!F93</f>
        <v>nt</v>
      </c>
      <c r="N83" s="162" t="str">
        <f>'P09'!F93</f>
        <v>nt</v>
      </c>
      <c r="O83" s="162" t="str">
        <f>'P10'!F93</f>
        <v>nt</v>
      </c>
      <c r="P83" s="162" t="str">
        <f>'P11'!F93</f>
        <v>nt</v>
      </c>
      <c r="Q83" s="162" t="str">
        <f>'P12'!F93</f>
        <v>nt</v>
      </c>
      <c r="R83" s="162" t="str">
        <f>'P13'!F93</f>
        <v>nt</v>
      </c>
      <c r="S83" s="162" t="str">
        <f>'P14'!F93</f>
        <v>nt</v>
      </c>
      <c r="T83" s="162" t="str">
        <f>'P15'!F93</f>
        <v>nt</v>
      </c>
      <c r="U83" s="162" t="str">
        <f>'P16'!F93</f>
        <v>nt</v>
      </c>
      <c r="V83" s="162" t="str">
        <f>'P17'!F93</f>
        <v>nt</v>
      </c>
      <c r="W83" s="162" t="str">
        <f>'P18'!F93</f>
        <v>nt</v>
      </c>
      <c r="X83" s="162" t="str">
        <f>'P19'!F93</f>
        <v>nt</v>
      </c>
      <c r="Y83" s="162" t="str">
        <f>'P20'!F93</f>
        <v>nt</v>
      </c>
      <c r="Z83" s="162" t="str">
        <f>'P21'!F93</f>
        <v>nt</v>
      </c>
      <c r="AA83" s="162" t="str">
        <f>'P22'!F93</f>
        <v>nt</v>
      </c>
      <c r="AB83" s="162" t="str">
        <f>'P23'!F93</f>
        <v>nt</v>
      </c>
      <c r="AC83" s="162" t="str">
        <f>'P24'!F93</f>
        <v>nt</v>
      </c>
      <c r="AD83" s="162" t="str">
        <f>'P25'!F93</f>
        <v>nt</v>
      </c>
      <c r="AE83" s="264" t="str">
        <f>'P26'!F93</f>
        <v>nt</v>
      </c>
      <c r="AF83" s="41">
        <f t="shared" si="100"/>
        <v>0</v>
      </c>
      <c r="AG83" s="41">
        <f t="shared" si="101"/>
        <v>0</v>
      </c>
      <c r="AH83" s="41">
        <f t="shared" si="102"/>
        <v>4</v>
      </c>
      <c r="AI83" s="41">
        <f t="shared" si="103"/>
        <v>22</v>
      </c>
      <c r="AJ83" s="25" t="str">
        <f t="shared" si="104"/>
        <v>NA</v>
      </c>
      <c r="AK83" s="20"/>
      <c r="AL83" s="20"/>
      <c r="AM83" s="20"/>
      <c r="AN83" s="20"/>
      <c r="AO83" s="20"/>
      <c r="AP83" s="20"/>
      <c r="AQ83" s="20"/>
      <c r="AR83" s="20"/>
      <c r="AS83" s="265" t="str">
        <f>Résultats!B94</f>
        <v>11.12</v>
      </c>
      <c r="AT83" s="266" t="str">
        <f>Résultats!C94</f>
        <v>AA</v>
      </c>
      <c r="AU83" s="41">
        <f>'P01'!$G93</f>
        <v>0</v>
      </c>
      <c r="AV83" s="41">
        <f>'P02'!$G93</f>
        <v>0</v>
      </c>
      <c r="AW83" s="41">
        <f>'P03'!$G93</f>
        <v>0</v>
      </c>
      <c r="AX83" s="41">
        <f>'P04'!$G93</f>
        <v>0</v>
      </c>
      <c r="AY83" s="41">
        <f>'P05'!$G93</f>
        <v>0</v>
      </c>
      <c r="AZ83" s="41">
        <f>'P06'!$G93</f>
        <v>0</v>
      </c>
      <c r="BA83" s="41">
        <f>'P07'!$G93</f>
        <v>0</v>
      </c>
      <c r="BB83" s="41">
        <f>'P08'!$G93</f>
        <v>0</v>
      </c>
      <c r="BC83" s="41">
        <f>'P09'!$G93</f>
        <v>0</v>
      </c>
      <c r="BD83" s="41">
        <f>'P10'!$G93</f>
        <v>0</v>
      </c>
      <c r="BE83" s="41">
        <f>'P11'!$G93</f>
        <v>0</v>
      </c>
      <c r="BF83" s="41">
        <f>'P12'!$G93</f>
        <v>0</v>
      </c>
      <c r="BG83" s="41">
        <f>'P13'!$G93</f>
        <v>0</v>
      </c>
      <c r="BH83" s="41">
        <f>'P14'!$G93</f>
        <v>0</v>
      </c>
      <c r="BI83" s="41">
        <f>'P15'!$G93</f>
        <v>0</v>
      </c>
      <c r="BJ83" s="41">
        <f>'P16'!$G93</f>
        <v>0</v>
      </c>
      <c r="BK83" s="41">
        <f>'P17'!$G93</f>
        <v>0</v>
      </c>
      <c r="BL83" s="41">
        <f>'P18'!$G93</f>
        <v>0</v>
      </c>
      <c r="BM83" s="41">
        <f>'P19'!$G93</f>
        <v>0</v>
      </c>
      <c r="BN83" s="41">
        <f>'P20'!$G93</f>
        <v>0</v>
      </c>
      <c r="BO83" s="41"/>
      <c r="BP83" s="41">
        <f>'P22'!$G93</f>
        <v>0</v>
      </c>
      <c r="BQ83" s="41">
        <f>'P23'!$G93</f>
        <v>0</v>
      </c>
      <c r="BR83" s="41">
        <f>'P24'!$G93</f>
        <v>0</v>
      </c>
      <c r="BS83" s="41">
        <f>'P25'!$G93</f>
        <v>0</v>
      </c>
      <c r="BT83" s="267">
        <f>'P26'!$G93</f>
        <v>0</v>
      </c>
      <c r="BU83" s="41">
        <f t="shared" si="105"/>
        <v>0</v>
      </c>
      <c r="BV83" s="268" t="str">
        <f t="shared" si="106"/>
        <v>-</v>
      </c>
    </row>
    <row r="84" ht="15.75" customHeight="1">
      <c r="A84" s="269" t="s">
        <v>95</v>
      </c>
      <c r="B84" s="262" t="str">
        <f>Résultats!B95</f>
        <v>11.13</v>
      </c>
      <c r="C84" s="263" t="str">
        <f>Résultats!C95</f>
        <v>AA</v>
      </c>
      <c r="D84" s="41">
        <f>Résultats!E95</f>
        <v>0</v>
      </c>
      <c r="E84" s="20"/>
      <c r="F84" s="159" t="str">
        <f>'P01'!F94</f>
        <v>na</v>
      </c>
      <c r="G84" s="162" t="str">
        <f>'P02'!F94</f>
        <v>na</v>
      </c>
      <c r="H84" s="162" t="str">
        <f>'P03'!F94</f>
        <v>na</v>
      </c>
      <c r="I84" s="162" t="str">
        <f>'P04'!F94</f>
        <v>na</v>
      </c>
      <c r="J84" s="162" t="str">
        <f>'P05'!F94</f>
        <v>nt</v>
      </c>
      <c r="K84" s="162" t="str">
        <f>'P06'!F94</f>
        <v>nt</v>
      </c>
      <c r="L84" s="162" t="str">
        <f>'P07'!F94</f>
        <v>nt</v>
      </c>
      <c r="M84" s="162" t="str">
        <f>'P08'!F94</f>
        <v>nt</v>
      </c>
      <c r="N84" s="162" t="str">
        <f>'P09'!F94</f>
        <v>nt</v>
      </c>
      <c r="O84" s="162" t="str">
        <f>'P10'!F94</f>
        <v>nt</v>
      </c>
      <c r="P84" s="162" t="str">
        <f>'P11'!F94</f>
        <v>nt</v>
      </c>
      <c r="Q84" s="162" t="str">
        <f>'P12'!F94</f>
        <v>nt</v>
      </c>
      <c r="R84" s="162" t="str">
        <f>'P13'!F94</f>
        <v>nt</v>
      </c>
      <c r="S84" s="162" t="str">
        <f>'P14'!F94</f>
        <v>nt</v>
      </c>
      <c r="T84" s="162" t="str">
        <f>'P15'!F94</f>
        <v>nt</v>
      </c>
      <c r="U84" s="162" t="str">
        <f>'P16'!F94</f>
        <v>nt</v>
      </c>
      <c r="V84" s="162" t="str">
        <f>'P17'!F94</f>
        <v>nt</v>
      </c>
      <c r="W84" s="162" t="str">
        <f>'P18'!F94</f>
        <v>nt</v>
      </c>
      <c r="X84" s="162" t="str">
        <f>'P19'!F94</f>
        <v>nt</v>
      </c>
      <c r="Y84" s="162" t="str">
        <f>'P20'!F94</f>
        <v>nt</v>
      </c>
      <c r="Z84" s="162" t="str">
        <f>'P21'!F94</f>
        <v>nt</v>
      </c>
      <c r="AA84" s="162" t="str">
        <f>'P22'!F94</f>
        <v>nt</v>
      </c>
      <c r="AB84" s="162" t="str">
        <f>'P23'!F94</f>
        <v>nt</v>
      </c>
      <c r="AC84" s="162" t="str">
        <f>'P24'!F94</f>
        <v>nt</v>
      </c>
      <c r="AD84" s="162" t="str">
        <f>'P25'!F94</f>
        <v>nt</v>
      </c>
      <c r="AE84" s="264" t="str">
        <f>'P26'!F94</f>
        <v>nt</v>
      </c>
      <c r="AF84" s="41">
        <f t="shared" si="100"/>
        <v>0</v>
      </c>
      <c r="AG84" s="41">
        <f t="shared" si="101"/>
        <v>0</v>
      </c>
      <c r="AH84" s="41">
        <f t="shared" si="102"/>
        <v>4</v>
      </c>
      <c r="AI84" s="41">
        <f t="shared" si="103"/>
        <v>22</v>
      </c>
      <c r="AJ84" s="25" t="str">
        <f t="shared" si="104"/>
        <v>NA</v>
      </c>
      <c r="AK84" s="20"/>
      <c r="AL84" s="20"/>
      <c r="AM84" s="20"/>
      <c r="AN84" s="20"/>
      <c r="AO84" s="20"/>
      <c r="AP84" s="20"/>
      <c r="AQ84" s="20"/>
      <c r="AR84" s="20"/>
      <c r="AS84" s="265" t="str">
        <f>Résultats!B95</f>
        <v>11.13</v>
      </c>
      <c r="AT84" s="266" t="str">
        <f>Résultats!C95</f>
        <v>AA</v>
      </c>
      <c r="AU84" s="41">
        <f>'P01'!$G94</f>
        <v>0</v>
      </c>
      <c r="AV84" s="41">
        <f>'P02'!$G94</f>
        <v>0</v>
      </c>
      <c r="AW84" s="41">
        <f>'P03'!$G94</f>
        <v>0</v>
      </c>
      <c r="AX84" s="41">
        <f>'P04'!$G94</f>
        <v>0</v>
      </c>
      <c r="AY84" s="41">
        <f>'P05'!$G94</f>
        <v>0</v>
      </c>
      <c r="AZ84" s="41">
        <f>'P06'!$G94</f>
        <v>0</v>
      </c>
      <c r="BA84" s="41">
        <f>'P07'!$G94</f>
        <v>0</v>
      </c>
      <c r="BB84" s="41">
        <f>'P08'!$G94</f>
        <v>0</v>
      </c>
      <c r="BC84" s="41">
        <f>'P09'!$G94</f>
        <v>0</v>
      </c>
      <c r="BD84" s="41">
        <f>'P10'!$G94</f>
        <v>0</v>
      </c>
      <c r="BE84" s="41">
        <f>'P11'!$G94</f>
        <v>0</v>
      </c>
      <c r="BF84" s="41">
        <f>'P12'!$G94</f>
        <v>0</v>
      </c>
      <c r="BG84" s="41">
        <f>'P13'!$G94</f>
        <v>0</v>
      </c>
      <c r="BH84" s="41">
        <f>'P14'!$G94</f>
        <v>0</v>
      </c>
      <c r="BI84" s="41">
        <f>'P15'!$G94</f>
        <v>0</v>
      </c>
      <c r="BJ84" s="41">
        <f>'P16'!$G94</f>
        <v>0</v>
      </c>
      <c r="BK84" s="41">
        <f>'P17'!$G94</f>
        <v>0</v>
      </c>
      <c r="BL84" s="41">
        <f>'P18'!$G94</f>
        <v>0</v>
      </c>
      <c r="BM84" s="41">
        <f>'P19'!$G94</f>
        <v>0</v>
      </c>
      <c r="BN84" s="41">
        <f>'P20'!$G94</f>
        <v>0</v>
      </c>
      <c r="BO84" s="41"/>
      <c r="BP84" s="41">
        <f>'P22'!$G94</f>
        <v>0</v>
      </c>
      <c r="BQ84" s="41">
        <f>'P23'!$G94</f>
        <v>0</v>
      </c>
      <c r="BR84" s="41">
        <f>'P24'!$G94</f>
        <v>0</v>
      </c>
      <c r="BS84" s="41">
        <f>'P25'!$G94</f>
        <v>0</v>
      </c>
      <c r="BT84" s="267">
        <f>'P26'!$G94</f>
        <v>0</v>
      </c>
      <c r="BU84" s="41">
        <f t="shared" si="105"/>
        <v>0</v>
      </c>
      <c r="BV84" s="268" t="str">
        <f t="shared" si="106"/>
        <v>-</v>
      </c>
    </row>
    <row r="85" ht="15.75" customHeight="1">
      <c r="A85" s="261" t="s">
        <v>96</v>
      </c>
      <c r="B85" s="262" t="str">
        <f>Résultats!B96</f>
        <v>12.1</v>
      </c>
      <c r="C85" s="263" t="str">
        <f>Résultats!C96</f>
        <v>AA</v>
      </c>
      <c r="D85" s="41">
        <f>Résultats!E96</f>
        <v>0</v>
      </c>
      <c r="E85" s="20"/>
      <c r="F85" s="159" t="str">
        <f>'P01'!F95</f>
        <v>na</v>
      </c>
      <c r="G85" s="162" t="str">
        <f>'P02'!F95</f>
        <v>na</v>
      </c>
      <c r="H85" s="162" t="str">
        <f>'P03'!F95</f>
        <v>na</v>
      </c>
      <c r="I85" s="162" t="str">
        <f>'P04'!F95</f>
        <v>na</v>
      </c>
      <c r="J85" s="162" t="str">
        <f>'P05'!F95</f>
        <v>nt</v>
      </c>
      <c r="K85" s="162" t="str">
        <f>'P06'!F95</f>
        <v>nt</v>
      </c>
      <c r="L85" s="162" t="str">
        <f>'P07'!F95</f>
        <v>nt</v>
      </c>
      <c r="M85" s="162" t="str">
        <f>'P08'!F95</f>
        <v>nt</v>
      </c>
      <c r="N85" s="162" t="str">
        <f>'P09'!F95</f>
        <v>nt</v>
      </c>
      <c r="O85" s="162" t="str">
        <f>'P10'!F95</f>
        <v>nt</v>
      </c>
      <c r="P85" s="162" t="str">
        <f>'P11'!F95</f>
        <v>nt</v>
      </c>
      <c r="Q85" s="162" t="str">
        <f>'P12'!F95</f>
        <v>nt</v>
      </c>
      <c r="R85" s="162" t="str">
        <f>'P13'!F95</f>
        <v>nt</v>
      </c>
      <c r="S85" s="162" t="str">
        <f>'P14'!F95</f>
        <v>nt</v>
      </c>
      <c r="T85" s="162" t="str">
        <f>'P15'!F95</f>
        <v>nt</v>
      </c>
      <c r="U85" s="162" t="str">
        <f>'P16'!F95</f>
        <v>nt</v>
      </c>
      <c r="V85" s="162" t="str">
        <f>'P17'!F95</f>
        <v>nt</v>
      </c>
      <c r="W85" s="162" t="str">
        <f>'P18'!F95</f>
        <v>nt</v>
      </c>
      <c r="X85" s="162" t="str">
        <f>'P19'!F95</f>
        <v>nt</v>
      </c>
      <c r="Y85" s="162" t="str">
        <f>'P20'!F95</f>
        <v>nt</v>
      </c>
      <c r="Z85" s="162" t="str">
        <f>'P21'!F95</f>
        <v>nt</v>
      </c>
      <c r="AA85" s="162" t="str">
        <f>'P22'!F95</f>
        <v>nt</v>
      </c>
      <c r="AB85" s="162" t="str">
        <f>'P23'!F95</f>
        <v>nt</v>
      </c>
      <c r="AC85" s="162" t="str">
        <f>'P24'!F95</f>
        <v>nt</v>
      </c>
      <c r="AD85" s="162" t="str">
        <f>'P25'!F95</f>
        <v>nt</v>
      </c>
      <c r="AE85" s="264" t="str">
        <f>'P26'!F95</f>
        <v>nt</v>
      </c>
      <c r="AF85" s="41">
        <f t="shared" si="100"/>
        <v>0</v>
      </c>
      <c r="AG85" s="41">
        <f t="shared" si="101"/>
        <v>0</v>
      </c>
      <c r="AH85" s="41">
        <f t="shared" si="102"/>
        <v>4</v>
      </c>
      <c r="AI85" s="41">
        <f t="shared" si="103"/>
        <v>22</v>
      </c>
      <c r="AJ85" s="25" t="str">
        <f t="shared" si="104"/>
        <v>NA</v>
      </c>
      <c r="AK85" s="20"/>
      <c r="AL85" s="20"/>
      <c r="AM85" s="20"/>
      <c r="AN85" s="20"/>
      <c r="AO85" s="20"/>
      <c r="AP85" s="20"/>
      <c r="AQ85" s="20"/>
      <c r="AR85" s="20"/>
      <c r="AS85" s="265" t="str">
        <f>Résultats!B96</f>
        <v>12.1</v>
      </c>
      <c r="AT85" s="266" t="str">
        <f>Résultats!C96</f>
        <v>AA</v>
      </c>
      <c r="AU85" s="41">
        <f>'P01'!$G95</f>
        <v>0</v>
      </c>
      <c r="AV85" s="41">
        <f>'P02'!$G95</f>
        <v>0</v>
      </c>
      <c r="AW85" s="41">
        <f>'P03'!$G95</f>
        <v>0</v>
      </c>
      <c r="AX85" s="41">
        <f>'P04'!$G95</f>
        <v>0</v>
      </c>
      <c r="AY85" s="41">
        <f>'P05'!$G95</f>
        <v>0</v>
      </c>
      <c r="AZ85" s="41">
        <f>'P06'!$G95</f>
        <v>0</v>
      </c>
      <c r="BA85" s="41">
        <f>'P07'!$G95</f>
        <v>0</v>
      </c>
      <c r="BB85" s="41">
        <f>'P08'!$G95</f>
        <v>0</v>
      </c>
      <c r="BC85" s="41">
        <f>'P09'!$G95</f>
        <v>0</v>
      </c>
      <c r="BD85" s="41">
        <f>'P10'!$G95</f>
        <v>0</v>
      </c>
      <c r="BE85" s="41">
        <f>'P11'!$G95</f>
        <v>0</v>
      </c>
      <c r="BF85" s="41">
        <f>'P12'!$G95</f>
        <v>0</v>
      </c>
      <c r="BG85" s="41">
        <f>'P13'!$G95</f>
        <v>0</v>
      </c>
      <c r="BH85" s="41">
        <f>'P14'!$G95</f>
        <v>0</v>
      </c>
      <c r="BI85" s="41">
        <f>'P15'!$G95</f>
        <v>0</v>
      </c>
      <c r="BJ85" s="41">
        <f>'P16'!$G95</f>
        <v>0</v>
      </c>
      <c r="BK85" s="41">
        <f>'P17'!$G95</f>
        <v>0</v>
      </c>
      <c r="BL85" s="41">
        <f>'P18'!$G95</f>
        <v>0</v>
      </c>
      <c r="BM85" s="41">
        <f>'P19'!$G95</f>
        <v>0</v>
      </c>
      <c r="BN85" s="41">
        <f>'P20'!$G95</f>
        <v>0</v>
      </c>
      <c r="BO85" s="41"/>
      <c r="BP85" s="41">
        <f>'P22'!$G95</f>
        <v>0</v>
      </c>
      <c r="BQ85" s="41">
        <f>'P23'!$G95</f>
        <v>0</v>
      </c>
      <c r="BR85" s="41">
        <f>'P24'!$G95</f>
        <v>0</v>
      </c>
      <c r="BS85" s="41">
        <f>'P25'!$G95</f>
        <v>0</v>
      </c>
      <c r="BT85" s="267">
        <f>'P26'!$G95</f>
        <v>0</v>
      </c>
      <c r="BU85" s="41">
        <f t="shared" si="105"/>
        <v>0</v>
      </c>
      <c r="BV85" s="268" t="str">
        <f t="shared" si="106"/>
        <v>-</v>
      </c>
    </row>
    <row r="86" ht="15.75" customHeight="1">
      <c r="A86" s="269" t="s">
        <v>96</v>
      </c>
      <c r="B86" s="262" t="str">
        <f>Résultats!B97</f>
        <v>12.2</v>
      </c>
      <c r="C86" s="263" t="str">
        <f>Résultats!C97</f>
        <v>AA</v>
      </c>
      <c r="D86" s="41">
        <f>Résultats!E97</f>
        <v>0</v>
      </c>
      <c r="E86" s="20"/>
      <c r="F86" s="159" t="str">
        <f>'P01'!F96</f>
        <v>na</v>
      </c>
      <c r="G86" s="162" t="str">
        <f>'P02'!F96</f>
        <v>na</v>
      </c>
      <c r="H86" s="162" t="str">
        <f>'P03'!F96</f>
        <v>na</v>
      </c>
      <c r="I86" s="162" t="str">
        <f>'P04'!F96</f>
        <v>na</v>
      </c>
      <c r="J86" s="162" t="str">
        <f>'P05'!F96</f>
        <v>nt</v>
      </c>
      <c r="K86" s="162" t="str">
        <f>'P06'!F96</f>
        <v>nt</v>
      </c>
      <c r="L86" s="162" t="str">
        <f>'P07'!F96</f>
        <v>nt</v>
      </c>
      <c r="M86" s="162" t="str">
        <f>'P08'!F96</f>
        <v>nt</v>
      </c>
      <c r="N86" s="162" t="str">
        <f>'P09'!F96</f>
        <v>nt</v>
      </c>
      <c r="O86" s="162" t="str">
        <f>'P10'!F96</f>
        <v>nt</v>
      </c>
      <c r="P86" s="162" t="str">
        <f>'P11'!F96</f>
        <v>nt</v>
      </c>
      <c r="Q86" s="162" t="str">
        <f>'P12'!F96</f>
        <v>nt</v>
      </c>
      <c r="R86" s="162" t="str">
        <f>'P13'!F96</f>
        <v>nt</v>
      </c>
      <c r="S86" s="162" t="str">
        <f>'P14'!F96</f>
        <v>nt</v>
      </c>
      <c r="T86" s="162" t="str">
        <f>'P15'!F96</f>
        <v>nt</v>
      </c>
      <c r="U86" s="162" t="str">
        <f>'P16'!F96</f>
        <v>nt</v>
      </c>
      <c r="V86" s="162" t="str">
        <f>'P17'!F96</f>
        <v>nt</v>
      </c>
      <c r="W86" s="162" t="str">
        <f>'P18'!F96</f>
        <v>nt</v>
      </c>
      <c r="X86" s="162" t="str">
        <f>'P19'!F96</f>
        <v>nt</v>
      </c>
      <c r="Y86" s="162" t="str">
        <f>'P20'!F96</f>
        <v>nt</v>
      </c>
      <c r="Z86" s="162" t="str">
        <f>'P21'!F96</f>
        <v>nt</v>
      </c>
      <c r="AA86" s="162" t="str">
        <f>'P22'!F96</f>
        <v>nt</v>
      </c>
      <c r="AB86" s="162" t="str">
        <f>'P23'!F96</f>
        <v>nt</v>
      </c>
      <c r="AC86" s="162" t="str">
        <f>'P24'!F96</f>
        <v>nt</v>
      </c>
      <c r="AD86" s="162" t="str">
        <f>'P25'!F96</f>
        <v>nt</v>
      </c>
      <c r="AE86" s="264" t="str">
        <f>'P26'!F96</f>
        <v>nt</v>
      </c>
      <c r="AF86" s="41">
        <f t="shared" si="100"/>
        <v>0</v>
      </c>
      <c r="AG86" s="41">
        <f t="shared" si="101"/>
        <v>0</v>
      </c>
      <c r="AH86" s="41">
        <f t="shared" si="102"/>
        <v>4</v>
      </c>
      <c r="AI86" s="41">
        <f t="shared" si="103"/>
        <v>22</v>
      </c>
      <c r="AJ86" s="25" t="str">
        <f t="shared" si="104"/>
        <v>NA</v>
      </c>
      <c r="AK86" s="20"/>
      <c r="AL86" s="20"/>
      <c r="AM86" s="20"/>
      <c r="AN86" s="20"/>
      <c r="AO86" s="20"/>
      <c r="AP86" s="20"/>
      <c r="AQ86" s="20"/>
      <c r="AR86" s="20"/>
      <c r="AS86" s="265" t="str">
        <f>Résultats!B97</f>
        <v>12.2</v>
      </c>
      <c r="AT86" s="266" t="str">
        <f>Résultats!C97</f>
        <v>AA</v>
      </c>
      <c r="AU86" s="41">
        <f>'P01'!$G96</f>
        <v>0</v>
      </c>
      <c r="AV86" s="41">
        <f>'P02'!$G96</f>
        <v>0</v>
      </c>
      <c r="AW86" s="41">
        <f>'P03'!$G96</f>
        <v>0</v>
      </c>
      <c r="AX86" s="41">
        <f>'P04'!$G96</f>
        <v>0</v>
      </c>
      <c r="AY86" s="41">
        <f>'P05'!$G96</f>
        <v>0</v>
      </c>
      <c r="AZ86" s="41">
        <f>'P06'!$G96</f>
        <v>0</v>
      </c>
      <c r="BA86" s="41">
        <f>'P07'!$G96</f>
        <v>0</v>
      </c>
      <c r="BB86" s="41">
        <f>'P08'!$G96</f>
        <v>0</v>
      </c>
      <c r="BC86" s="41">
        <f>'P09'!$G96</f>
        <v>0</v>
      </c>
      <c r="BD86" s="41">
        <f>'P10'!$G96</f>
        <v>0</v>
      </c>
      <c r="BE86" s="41">
        <f>'P11'!$G96</f>
        <v>0</v>
      </c>
      <c r="BF86" s="41">
        <f>'P12'!$G96</f>
        <v>0</v>
      </c>
      <c r="BG86" s="41">
        <f>'P13'!$G96</f>
        <v>0</v>
      </c>
      <c r="BH86" s="41">
        <f>'P14'!$G96</f>
        <v>0</v>
      </c>
      <c r="BI86" s="41">
        <f>'P15'!$G96</f>
        <v>0</v>
      </c>
      <c r="BJ86" s="41">
        <f>'P16'!$G96</f>
        <v>0</v>
      </c>
      <c r="BK86" s="41">
        <f>'P17'!$G96</f>
        <v>0</v>
      </c>
      <c r="BL86" s="41">
        <f>'P18'!$G96</f>
        <v>0</v>
      </c>
      <c r="BM86" s="41">
        <f>'P19'!$G96</f>
        <v>0</v>
      </c>
      <c r="BN86" s="41">
        <f>'P20'!$G96</f>
        <v>0</v>
      </c>
      <c r="BO86" s="41"/>
      <c r="BP86" s="41">
        <f>'P22'!$G96</f>
        <v>0</v>
      </c>
      <c r="BQ86" s="41">
        <f>'P23'!$G96</f>
        <v>0</v>
      </c>
      <c r="BR86" s="41">
        <f>'P24'!$G96</f>
        <v>0</v>
      </c>
      <c r="BS86" s="41">
        <f>'P25'!$G96</f>
        <v>0</v>
      </c>
      <c r="BT86" s="267">
        <f>'P26'!$G96</f>
        <v>0</v>
      </c>
      <c r="BU86" s="41">
        <f t="shared" si="105"/>
        <v>0</v>
      </c>
      <c r="BV86" s="268" t="str">
        <f t="shared" si="106"/>
        <v>-</v>
      </c>
    </row>
    <row r="87" ht="15.75" customHeight="1">
      <c r="A87" s="269" t="s">
        <v>96</v>
      </c>
      <c r="B87" s="262" t="str">
        <f>Résultats!B98</f>
        <v>12.3</v>
      </c>
      <c r="C87" s="263" t="str">
        <f>Résultats!C98</f>
        <v>AA</v>
      </c>
      <c r="D87" s="41">
        <f>Résultats!E98</f>
        <v>0</v>
      </c>
      <c r="E87" s="20"/>
      <c r="F87" s="159" t="str">
        <f>'P01'!F97</f>
        <v>na</v>
      </c>
      <c r="G87" s="162" t="str">
        <f>'P02'!F97</f>
        <v>na</v>
      </c>
      <c r="H87" s="162" t="str">
        <f>'P03'!F97</f>
        <v>na</v>
      </c>
      <c r="I87" s="162" t="str">
        <f>'P04'!F97</f>
        <v>na</v>
      </c>
      <c r="J87" s="162" t="str">
        <f>'P05'!F97</f>
        <v>nt</v>
      </c>
      <c r="K87" s="162" t="str">
        <f>'P06'!F97</f>
        <v>nt</v>
      </c>
      <c r="L87" s="162" t="str">
        <f>'P07'!F97</f>
        <v>nt</v>
      </c>
      <c r="M87" s="162" t="str">
        <f>'P08'!F97</f>
        <v>nt</v>
      </c>
      <c r="N87" s="162" t="str">
        <f>'P09'!F97</f>
        <v>nt</v>
      </c>
      <c r="O87" s="162" t="str">
        <f>'P10'!F97</f>
        <v>nt</v>
      </c>
      <c r="P87" s="162" t="str">
        <f>'P11'!F97</f>
        <v>nt</v>
      </c>
      <c r="Q87" s="162" t="str">
        <f>'P12'!F97</f>
        <v>nt</v>
      </c>
      <c r="R87" s="162" t="str">
        <f>'P13'!F97</f>
        <v>nt</v>
      </c>
      <c r="S87" s="162" t="str">
        <f>'P14'!F97</f>
        <v>nt</v>
      </c>
      <c r="T87" s="162" t="str">
        <f>'P15'!F97</f>
        <v>nt</v>
      </c>
      <c r="U87" s="162" t="str">
        <f>'P16'!F97</f>
        <v>nt</v>
      </c>
      <c r="V87" s="162" t="str">
        <f>'P17'!F97</f>
        <v>nt</v>
      </c>
      <c r="W87" s="162" t="str">
        <f>'P18'!F97</f>
        <v>nt</v>
      </c>
      <c r="X87" s="162" t="str">
        <f>'P19'!F97</f>
        <v>nt</v>
      </c>
      <c r="Y87" s="162" t="str">
        <f>'P20'!F97</f>
        <v>nt</v>
      </c>
      <c r="Z87" s="162" t="str">
        <f>'P21'!F97</f>
        <v>nt</v>
      </c>
      <c r="AA87" s="162" t="str">
        <f>'P22'!F97</f>
        <v>nt</v>
      </c>
      <c r="AB87" s="162" t="str">
        <f>'P23'!F97</f>
        <v>nt</v>
      </c>
      <c r="AC87" s="162" t="str">
        <f>'P24'!F97</f>
        <v>nt</v>
      </c>
      <c r="AD87" s="162" t="str">
        <f>'P25'!F97</f>
        <v>nt</v>
      </c>
      <c r="AE87" s="264" t="str">
        <f>'P26'!F97</f>
        <v>nt</v>
      </c>
      <c r="AF87" s="41">
        <f t="shared" si="100"/>
        <v>0</v>
      </c>
      <c r="AG87" s="41">
        <f t="shared" si="101"/>
        <v>0</v>
      </c>
      <c r="AH87" s="41">
        <f t="shared" si="102"/>
        <v>4</v>
      </c>
      <c r="AI87" s="41">
        <f t="shared" si="103"/>
        <v>22</v>
      </c>
      <c r="AJ87" s="25" t="str">
        <f t="shared" si="104"/>
        <v>NA</v>
      </c>
      <c r="AK87" s="20"/>
      <c r="AL87" s="20"/>
      <c r="AM87" s="20"/>
      <c r="AN87" s="20"/>
      <c r="AO87" s="20"/>
      <c r="AP87" s="20"/>
      <c r="AQ87" s="20"/>
      <c r="AR87" s="20"/>
      <c r="AS87" s="265" t="str">
        <f>Résultats!B98</f>
        <v>12.3</v>
      </c>
      <c r="AT87" s="266" t="str">
        <f>Résultats!C98</f>
        <v>AA</v>
      </c>
      <c r="AU87" s="41">
        <f>'P01'!$G97</f>
        <v>0</v>
      </c>
      <c r="AV87" s="41">
        <f>'P02'!$G97</f>
        <v>0</v>
      </c>
      <c r="AW87" s="41">
        <f>'P03'!$G97</f>
        <v>0</v>
      </c>
      <c r="AX87" s="41">
        <f>'P04'!$G97</f>
        <v>0</v>
      </c>
      <c r="AY87" s="41">
        <f>'P05'!$G97</f>
        <v>0</v>
      </c>
      <c r="AZ87" s="41">
        <f>'P06'!$G97</f>
        <v>0</v>
      </c>
      <c r="BA87" s="41">
        <f>'P07'!$G97</f>
        <v>0</v>
      </c>
      <c r="BB87" s="41">
        <f>'P08'!$G97</f>
        <v>0</v>
      </c>
      <c r="BC87" s="41">
        <f>'P09'!$G97</f>
        <v>0</v>
      </c>
      <c r="BD87" s="41">
        <f>'P10'!$G97</f>
        <v>0</v>
      </c>
      <c r="BE87" s="41">
        <f>'P11'!$G97</f>
        <v>0</v>
      </c>
      <c r="BF87" s="41">
        <f>'P12'!$G97</f>
        <v>0</v>
      </c>
      <c r="BG87" s="41">
        <f>'P13'!$G97</f>
        <v>0</v>
      </c>
      <c r="BH87" s="41">
        <f>'P14'!$G97</f>
        <v>0</v>
      </c>
      <c r="BI87" s="41">
        <f>'P15'!$G97</f>
        <v>0</v>
      </c>
      <c r="BJ87" s="41">
        <f>'P16'!$G97</f>
        <v>0</v>
      </c>
      <c r="BK87" s="41">
        <f>'P17'!$G97</f>
        <v>0</v>
      </c>
      <c r="BL87" s="41">
        <f>'P18'!$G97</f>
        <v>0</v>
      </c>
      <c r="BM87" s="41">
        <f>'P19'!$G97</f>
        <v>0</v>
      </c>
      <c r="BN87" s="41">
        <f>'P20'!$G97</f>
        <v>0</v>
      </c>
      <c r="BO87" s="41"/>
      <c r="BP87" s="41">
        <f>'P22'!$G97</f>
        <v>0</v>
      </c>
      <c r="BQ87" s="41">
        <f>'P23'!$G97</f>
        <v>0</v>
      </c>
      <c r="BR87" s="41">
        <f>'P24'!$G97</f>
        <v>0</v>
      </c>
      <c r="BS87" s="41">
        <f>'P25'!$G97</f>
        <v>0</v>
      </c>
      <c r="BT87" s="267">
        <f>'P26'!$G97</f>
        <v>0</v>
      </c>
      <c r="BU87" s="41">
        <f t="shared" si="105"/>
        <v>0</v>
      </c>
      <c r="BV87" s="268" t="str">
        <f t="shared" si="106"/>
        <v>-</v>
      </c>
    </row>
    <row r="88" ht="15.75" customHeight="1">
      <c r="A88" s="269" t="s">
        <v>96</v>
      </c>
      <c r="B88" s="262" t="str">
        <f>Résultats!B99</f>
        <v>12.4</v>
      </c>
      <c r="C88" s="263" t="str">
        <f>Résultats!C99</f>
        <v>AA</v>
      </c>
      <c r="D88" s="41">
        <f>Résultats!E99</f>
        <v>0</v>
      </c>
      <c r="E88" s="20"/>
      <c r="F88" s="159" t="str">
        <f>'P01'!F98</f>
        <v>na</v>
      </c>
      <c r="G88" s="162" t="str">
        <f>'P02'!F98</f>
        <v>na</v>
      </c>
      <c r="H88" s="162" t="str">
        <f>'P03'!F98</f>
        <v>na</v>
      </c>
      <c r="I88" s="162" t="str">
        <f>'P04'!F98</f>
        <v>na</v>
      </c>
      <c r="J88" s="162" t="str">
        <f>'P05'!F98</f>
        <v>nt</v>
      </c>
      <c r="K88" s="162" t="str">
        <f>'P06'!F98</f>
        <v>nt</v>
      </c>
      <c r="L88" s="162" t="str">
        <f>'P07'!F98</f>
        <v>nt</v>
      </c>
      <c r="M88" s="162" t="str">
        <f>'P08'!F98</f>
        <v>nt</v>
      </c>
      <c r="N88" s="162" t="str">
        <f>'P09'!F98</f>
        <v>nt</v>
      </c>
      <c r="O88" s="162" t="str">
        <f>'P10'!F98</f>
        <v>nt</v>
      </c>
      <c r="P88" s="162" t="str">
        <f>'P11'!F98</f>
        <v>nt</v>
      </c>
      <c r="Q88" s="162" t="str">
        <f>'P12'!F98</f>
        <v>nt</v>
      </c>
      <c r="R88" s="162" t="str">
        <f>'P13'!F98</f>
        <v>nt</v>
      </c>
      <c r="S88" s="162" t="str">
        <f>'P14'!F98</f>
        <v>nt</v>
      </c>
      <c r="T88" s="162" t="str">
        <f>'P15'!F98</f>
        <v>nt</v>
      </c>
      <c r="U88" s="162" t="str">
        <f>'P16'!F98</f>
        <v>nt</v>
      </c>
      <c r="V88" s="162" t="str">
        <f>'P17'!F98</f>
        <v>nt</v>
      </c>
      <c r="W88" s="162" t="str">
        <f>'P18'!F98</f>
        <v>nt</v>
      </c>
      <c r="X88" s="162" t="str">
        <f>'P19'!F98</f>
        <v>nt</v>
      </c>
      <c r="Y88" s="162" t="str">
        <f>'P20'!F98</f>
        <v>nt</v>
      </c>
      <c r="Z88" s="162" t="str">
        <f>'P21'!F98</f>
        <v>nt</v>
      </c>
      <c r="AA88" s="162" t="str">
        <f>'P22'!F98</f>
        <v>nt</v>
      </c>
      <c r="AB88" s="162" t="str">
        <f>'P23'!F98</f>
        <v>nt</v>
      </c>
      <c r="AC88" s="162" t="str">
        <f>'P24'!F98</f>
        <v>nt</v>
      </c>
      <c r="AD88" s="162" t="str">
        <f>'P25'!F98</f>
        <v>nt</v>
      </c>
      <c r="AE88" s="264" t="str">
        <f>'P26'!F98</f>
        <v>nt</v>
      </c>
      <c r="AF88" s="41">
        <f t="shared" si="100"/>
        <v>0</v>
      </c>
      <c r="AG88" s="41">
        <f t="shared" si="101"/>
        <v>0</v>
      </c>
      <c r="AH88" s="41">
        <f t="shared" si="102"/>
        <v>4</v>
      </c>
      <c r="AI88" s="41">
        <f t="shared" si="103"/>
        <v>22</v>
      </c>
      <c r="AJ88" s="25" t="str">
        <f t="shared" si="104"/>
        <v>NA</v>
      </c>
      <c r="AK88" s="20"/>
      <c r="AL88" s="20"/>
      <c r="AM88" s="20"/>
      <c r="AN88" s="20"/>
      <c r="AO88" s="20"/>
      <c r="AP88" s="20"/>
      <c r="AQ88" s="20"/>
      <c r="AR88" s="20"/>
      <c r="AS88" s="265" t="str">
        <f>Résultats!B99</f>
        <v>12.4</v>
      </c>
      <c r="AT88" s="266" t="str">
        <f>Résultats!C99</f>
        <v>AA</v>
      </c>
      <c r="AU88" s="41">
        <f>'P01'!$G98</f>
        <v>0</v>
      </c>
      <c r="AV88" s="41">
        <f>'P02'!$G98</f>
        <v>0</v>
      </c>
      <c r="AW88" s="41">
        <f>'P03'!$G98</f>
        <v>0</v>
      </c>
      <c r="AX88" s="41">
        <f>'P04'!$G98</f>
        <v>0</v>
      </c>
      <c r="AY88" s="41">
        <f>'P05'!$G98</f>
        <v>0</v>
      </c>
      <c r="AZ88" s="41">
        <f>'P06'!$G98</f>
        <v>0</v>
      </c>
      <c r="BA88" s="41">
        <f>'P07'!$G98</f>
        <v>0</v>
      </c>
      <c r="BB88" s="41">
        <f>'P08'!$G98</f>
        <v>0</v>
      </c>
      <c r="BC88" s="41">
        <f>'P09'!$G98</f>
        <v>0</v>
      </c>
      <c r="BD88" s="41">
        <f>'P10'!$G98</f>
        <v>0</v>
      </c>
      <c r="BE88" s="41">
        <f>'P11'!$G98</f>
        <v>0</v>
      </c>
      <c r="BF88" s="41">
        <f>'P12'!$G98</f>
        <v>0</v>
      </c>
      <c r="BG88" s="41">
        <f>'P13'!$G98</f>
        <v>0</v>
      </c>
      <c r="BH88" s="41">
        <f>'P14'!$G98</f>
        <v>0</v>
      </c>
      <c r="BI88" s="41">
        <f>'P15'!$G98</f>
        <v>0</v>
      </c>
      <c r="BJ88" s="41">
        <f>'P16'!$G98</f>
        <v>0</v>
      </c>
      <c r="BK88" s="41">
        <f>'P17'!$G98</f>
        <v>0</v>
      </c>
      <c r="BL88" s="41">
        <f>'P18'!$G98</f>
        <v>0</v>
      </c>
      <c r="BM88" s="41">
        <f>'P19'!$G98</f>
        <v>0</v>
      </c>
      <c r="BN88" s="41">
        <f>'P20'!$G98</f>
        <v>0</v>
      </c>
      <c r="BO88" s="41"/>
      <c r="BP88" s="41">
        <f>'P22'!$G98</f>
        <v>0</v>
      </c>
      <c r="BQ88" s="41">
        <f>'P23'!$G98</f>
        <v>0</v>
      </c>
      <c r="BR88" s="41">
        <f>'P24'!$G98</f>
        <v>0</v>
      </c>
      <c r="BS88" s="41">
        <f>'P25'!$G98</f>
        <v>0</v>
      </c>
      <c r="BT88" s="267">
        <f>'P26'!$G98</f>
        <v>0</v>
      </c>
      <c r="BU88" s="41">
        <f t="shared" si="105"/>
        <v>0</v>
      </c>
      <c r="BV88" s="268" t="str">
        <f t="shared" si="106"/>
        <v>-</v>
      </c>
    </row>
    <row r="89" ht="15.75" customHeight="1">
      <c r="A89" s="269" t="s">
        <v>96</v>
      </c>
      <c r="B89" s="262" t="str">
        <f>Résultats!B100</f>
        <v>12.5</v>
      </c>
      <c r="C89" s="263" t="str">
        <f>Résultats!C100</f>
        <v>AA</v>
      </c>
      <c r="D89" s="41">
        <f>Résultats!E100</f>
        <v>0</v>
      </c>
      <c r="E89" s="20"/>
      <c r="F89" s="159" t="str">
        <f>'P01'!F99</f>
        <v>na</v>
      </c>
      <c r="G89" s="162" t="str">
        <f>'P02'!F99</f>
        <v>na</v>
      </c>
      <c r="H89" s="162" t="str">
        <f>'P03'!F99</f>
        <v>na</v>
      </c>
      <c r="I89" s="162" t="str">
        <f>'P04'!F99</f>
        <v>na</v>
      </c>
      <c r="J89" s="162" t="str">
        <f>'P05'!F99</f>
        <v>nt</v>
      </c>
      <c r="K89" s="162" t="str">
        <f>'P06'!F99</f>
        <v>nt</v>
      </c>
      <c r="L89" s="162" t="str">
        <f>'P07'!F99</f>
        <v>nt</v>
      </c>
      <c r="M89" s="162" t="str">
        <f>'P08'!F99</f>
        <v>nt</v>
      </c>
      <c r="N89" s="162" t="str">
        <f>'P09'!F99</f>
        <v>nt</v>
      </c>
      <c r="O89" s="162" t="str">
        <f>'P10'!F99</f>
        <v>nt</v>
      </c>
      <c r="P89" s="162" t="str">
        <f>'P11'!F99</f>
        <v>nt</v>
      </c>
      <c r="Q89" s="162" t="str">
        <f>'P12'!F99</f>
        <v>nt</v>
      </c>
      <c r="R89" s="162" t="str">
        <f>'P13'!F99</f>
        <v>nt</v>
      </c>
      <c r="S89" s="162" t="str">
        <f>'P14'!F99</f>
        <v>nt</v>
      </c>
      <c r="T89" s="162" t="str">
        <f>'P15'!F99</f>
        <v>nt</v>
      </c>
      <c r="U89" s="162" t="str">
        <f>'P16'!F99</f>
        <v>nt</v>
      </c>
      <c r="V89" s="162" t="str">
        <f>'P17'!F99</f>
        <v>nt</v>
      </c>
      <c r="W89" s="162" t="str">
        <f>'P18'!F99</f>
        <v>nt</v>
      </c>
      <c r="X89" s="162" t="str">
        <f>'P19'!F99</f>
        <v>nt</v>
      </c>
      <c r="Y89" s="162" t="str">
        <f>'P20'!F99</f>
        <v>nt</v>
      </c>
      <c r="Z89" s="162" t="str">
        <f>'P21'!F99</f>
        <v>nt</v>
      </c>
      <c r="AA89" s="162" t="str">
        <f>'P22'!F99</f>
        <v>nt</v>
      </c>
      <c r="AB89" s="162" t="str">
        <f>'P23'!F99</f>
        <v>nt</v>
      </c>
      <c r="AC89" s="162" t="str">
        <f>'P24'!F99</f>
        <v>nt</v>
      </c>
      <c r="AD89" s="162" t="str">
        <f>'P25'!F99</f>
        <v>nt</v>
      </c>
      <c r="AE89" s="264" t="str">
        <f>'P26'!F99</f>
        <v>nt</v>
      </c>
      <c r="AF89" s="41">
        <f t="shared" si="100"/>
        <v>0</v>
      </c>
      <c r="AG89" s="41">
        <f t="shared" si="101"/>
        <v>0</v>
      </c>
      <c r="AH89" s="41">
        <f t="shared" si="102"/>
        <v>4</v>
      </c>
      <c r="AI89" s="41">
        <f t="shared" si="103"/>
        <v>22</v>
      </c>
      <c r="AJ89" s="25" t="str">
        <f t="shared" si="104"/>
        <v>NA</v>
      </c>
      <c r="AK89" s="20"/>
      <c r="AL89" s="20"/>
      <c r="AM89" s="20"/>
      <c r="AN89" s="20"/>
      <c r="AO89" s="20"/>
      <c r="AP89" s="20"/>
      <c r="AQ89" s="20"/>
      <c r="AR89" s="20"/>
      <c r="AS89" s="265" t="str">
        <f>Résultats!B100</f>
        <v>12.5</v>
      </c>
      <c r="AT89" s="266" t="str">
        <f>Résultats!C100</f>
        <v>AA</v>
      </c>
      <c r="AU89" s="41">
        <f>'P01'!$G99</f>
        <v>0</v>
      </c>
      <c r="AV89" s="41">
        <f>'P02'!$G99</f>
        <v>0</v>
      </c>
      <c r="AW89" s="41">
        <f>'P03'!$G99</f>
        <v>0</v>
      </c>
      <c r="AX89" s="41">
        <f>'P04'!$G99</f>
        <v>0</v>
      </c>
      <c r="AY89" s="41">
        <f>'P05'!$G99</f>
        <v>0</v>
      </c>
      <c r="AZ89" s="41">
        <f>'P06'!$G99</f>
        <v>0</v>
      </c>
      <c r="BA89" s="41">
        <f>'P07'!$G99</f>
        <v>0</v>
      </c>
      <c r="BB89" s="41">
        <f>'P08'!$G99</f>
        <v>0</v>
      </c>
      <c r="BC89" s="41">
        <f>'P09'!$G99</f>
        <v>0</v>
      </c>
      <c r="BD89" s="41">
        <f>'P10'!$G99</f>
        <v>0</v>
      </c>
      <c r="BE89" s="41">
        <f>'P11'!$G99</f>
        <v>0</v>
      </c>
      <c r="BF89" s="41">
        <f>'P12'!$G99</f>
        <v>0</v>
      </c>
      <c r="BG89" s="41">
        <f>'P13'!$G99</f>
        <v>0</v>
      </c>
      <c r="BH89" s="41">
        <f>'P14'!$G99</f>
        <v>0</v>
      </c>
      <c r="BI89" s="41">
        <f>'P15'!$G99</f>
        <v>0</v>
      </c>
      <c r="BJ89" s="41">
        <f>'P16'!$G99</f>
        <v>0</v>
      </c>
      <c r="BK89" s="41">
        <f>'P17'!$G99</f>
        <v>0</v>
      </c>
      <c r="BL89" s="41">
        <f>'P18'!$G99</f>
        <v>0</v>
      </c>
      <c r="BM89" s="41">
        <f>'P19'!$G99</f>
        <v>0</v>
      </c>
      <c r="BN89" s="41">
        <f>'P20'!$G99</f>
        <v>0</v>
      </c>
      <c r="BO89" s="41"/>
      <c r="BP89" s="41">
        <f>'P22'!$G99</f>
        <v>0</v>
      </c>
      <c r="BQ89" s="41">
        <f>'P23'!$G99</f>
        <v>0</v>
      </c>
      <c r="BR89" s="41">
        <f>'P24'!$G99</f>
        <v>0</v>
      </c>
      <c r="BS89" s="41">
        <f>'P25'!$G99</f>
        <v>0</v>
      </c>
      <c r="BT89" s="267">
        <f>'P26'!$G99</f>
        <v>0</v>
      </c>
      <c r="BU89" s="41">
        <f t="shared" si="105"/>
        <v>0</v>
      </c>
      <c r="BV89" s="268" t="str">
        <f t="shared" si="106"/>
        <v>-</v>
      </c>
    </row>
    <row r="90" ht="15.75" customHeight="1">
      <c r="A90" s="269" t="s">
        <v>96</v>
      </c>
      <c r="B90" s="262" t="str">
        <f>Résultats!B101</f>
        <v>12.6</v>
      </c>
      <c r="C90" s="263" t="str">
        <f>Résultats!C101</f>
        <v>A</v>
      </c>
      <c r="D90" s="41">
        <f>Résultats!E101</f>
        <v>0</v>
      </c>
      <c r="E90" s="20"/>
      <c r="F90" s="159" t="str">
        <f>'P01'!F100</f>
        <v>c</v>
      </c>
      <c r="G90" s="162" t="str">
        <f>'P02'!F100</f>
        <v>na</v>
      </c>
      <c r="H90" s="162" t="str">
        <f>'P03'!F100</f>
        <v>na</v>
      </c>
      <c r="I90" s="162" t="str">
        <f>'P04'!F100</f>
        <v>c</v>
      </c>
      <c r="J90" s="162" t="str">
        <f>'P05'!F100</f>
        <v>nt</v>
      </c>
      <c r="K90" s="162" t="str">
        <f>'P06'!F100</f>
        <v>nt</v>
      </c>
      <c r="L90" s="162" t="str">
        <f>'P07'!F100</f>
        <v>nt</v>
      </c>
      <c r="M90" s="162" t="str">
        <f>'P08'!F100</f>
        <v>nt</v>
      </c>
      <c r="N90" s="162" t="str">
        <f>'P09'!F100</f>
        <v>nt</v>
      </c>
      <c r="O90" s="162" t="str">
        <f>'P10'!F100</f>
        <v>nt</v>
      </c>
      <c r="P90" s="162" t="str">
        <f>'P11'!F100</f>
        <v>nt</v>
      </c>
      <c r="Q90" s="162" t="str">
        <f>'P12'!F100</f>
        <v>nt</v>
      </c>
      <c r="R90" s="162" t="str">
        <f>'P13'!F100</f>
        <v>nt</v>
      </c>
      <c r="S90" s="162" t="str">
        <f>'P14'!F100</f>
        <v>nt</v>
      </c>
      <c r="T90" s="162" t="str">
        <f>'P15'!F100</f>
        <v>nt</v>
      </c>
      <c r="U90" s="162" t="str">
        <f>'P16'!F100</f>
        <v>nt</v>
      </c>
      <c r="V90" s="162" t="str">
        <f>'P17'!F100</f>
        <v>nt</v>
      </c>
      <c r="W90" s="162" t="str">
        <f>'P18'!F100</f>
        <v>nt</v>
      </c>
      <c r="X90" s="162" t="str">
        <f>'P19'!F100</f>
        <v>nt</v>
      </c>
      <c r="Y90" s="162" t="str">
        <f>'P20'!F100</f>
        <v>nt</v>
      </c>
      <c r="Z90" s="162" t="str">
        <f>'P21'!F100</f>
        <v>nt</v>
      </c>
      <c r="AA90" s="162" t="str">
        <f>'P22'!F100</f>
        <v>nt</v>
      </c>
      <c r="AB90" s="162" t="str">
        <f>'P23'!F100</f>
        <v>nt</v>
      </c>
      <c r="AC90" s="162" t="str">
        <f>'P24'!F100</f>
        <v>nt</v>
      </c>
      <c r="AD90" s="162" t="str">
        <f>'P25'!F100</f>
        <v>nt</v>
      </c>
      <c r="AE90" s="264" t="str">
        <f>'P26'!F100</f>
        <v>nt</v>
      </c>
      <c r="AF90" s="41">
        <f t="shared" si="100"/>
        <v>2</v>
      </c>
      <c r="AG90" s="41">
        <f t="shared" si="101"/>
        <v>0</v>
      </c>
      <c r="AH90" s="41">
        <f t="shared" si="102"/>
        <v>2</v>
      </c>
      <c r="AI90" s="41">
        <f t="shared" si="103"/>
        <v>22</v>
      </c>
      <c r="AJ90" s="25" t="str">
        <f t="shared" si="104"/>
        <v>C</v>
      </c>
      <c r="AK90" s="20"/>
      <c r="AL90" s="20"/>
      <c r="AM90" s="20"/>
      <c r="AN90" s="20"/>
      <c r="AO90" s="20"/>
      <c r="AP90" s="20"/>
      <c r="AQ90" s="20"/>
      <c r="AR90" s="20"/>
      <c r="AS90" s="265" t="str">
        <f>Résultats!B101</f>
        <v>12.6</v>
      </c>
      <c r="AT90" s="266" t="str">
        <f>Résultats!C101</f>
        <v>A</v>
      </c>
      <c r="AU90" s="41">
        <f>'P01'!$G100</f>
        <v>0</v>
      </c>
      <c r="AV90" s="41">
        <f>'P02'!$G100</f>
        <v>0</v>
      </c>
      <c r="AW90" s="41">
        <f>'P03'!$G100</f>
        <v>0</v>
      </c>
      <c r="AX90" s="41">
        <f>'P04'!$G100</f>
        <v>0</v>
      </c>
      <c r="AY90" s="41">
        <f>'P05'!$G100</f>
        <v>0</v>
      </c>
      <c r="AZ90" s="41">
        <f>'P06'!$G100</f>
        <v>0</v>
      </c>
      <c r="BA90" s="41">
        <f>'P07'!$G100</f>
        <v>0</v>
      </c>
      <c r="BB90" s="41">
        <f>'P08'!$G100</f>
        <v>0</v>
      </c>
      <c r="BC90" s="41">
        <f>'P09'!$G100</f>
        <v>0</v>
      </c>
      <c r="BD90" s="41">
        <f>'P10'!$G100</f>
        <v>0</v>
      </c>
      <c r="BE90" s="41">
        <f>'P11'!$G100</f>
        <v>0</v>
      </c>
      <c r="BF90" s="41">
        <f>'P12'!$G100</f>
        <v>0</v>
      </c>
      <c r="BG90" s="41">
        <f>'P13'!$G100</f>
        <v>0</v>
      </c>
      <c r="BH90" s="41">
        <f>'P14'!$G100</f>
        <v>0</v>
      </c>
      <c r="BI90" s="41">
        <f>'P15'!$G100</f>
        <v>0</v>
      </c>
      <c r="BJ90" s="41">
        <f>'P16'!$G100</f>
        <v>0</v>
      </c>
      <c r="BK90" s="41">
        <f>'P17'!$G100</f>
        <v>0</v>
      </c>
      <c r="BL90" s="41">
        <f>'P18'!$G100</f>
        <v>0</v>
      </c>
      <c r="BM90" s="41">
        <f>'P19'!$G100</f>
        <v>0</v>
      </c>
      <c r="BN90" s="41">
        <f>'P20'!$G100</f>
        <v>0</v>
      </c>
      <c r="BO90" s="41"/>
      <c r="BP90" s="41">
        <f>'P22'!$G100</f>
        <v>0</v>
      </c>
      <c r="BQ90" s="41">
        <f>'P23'!$G100</f>
        <v>0</v>
      </c>
      <c r="BR90" s="41">
        <f>'P24'!$G100</f>
        <v>0</v>
      </c>
      <c r="BS90" s="41">
        <f>'P25'!$G100</f>
        <v>0</v>
      </c>
      <c r="BT90" s="267">
        <f>'P26'!$G100</f>
        <v>0</v>
      </c>
      <c r="BU90" s="41">
        <f t="shared" si="105"/>
        <v>0</v>
      </c>
      <c r="BV90" s="268" t="str">
        <f t="shared" si="106"/>
        <v>-</v>
      </c>
    </row>
    <row r="91" ht="15.75" customHeight="1">
      <c r="A91" s="269" t="s">
        <v>96</v>
      </c>
      <c r="B91" s="262" t="str">
        <f>Résultats!B102</f>
        <v>12.7</v>
      </c>
      <c r="C91" s="263" t="str">
        <f>Résultats!C102</f>
        <v>A</v>
      </c>
      <c r="D91" s="41">
        <f>Résultats!E102</f>
        <v>0</v>
      </c>
      <c r="E91" s="20"/>
      <c r="F91" s="159" t="str">
        <f>'P01'!F101</f>
        <v>na</v>
      </c>
      <c r="G91" s="162" t="str">
        <f>'P02'!F101</f>
        <v>na</v>
      </c>
      <c r="H91" s="162" t="str">
        <f>'P03'!F101</f>
        <v>na</v>
      </c>
      <c r="I91" s="162" t="str">
        <f>'P04'!F101</f>
        <v>na</v>
      </c>
      <c r="J91" s="162" t="str">
        <f>'P05'!F101</f>
        <v>nt</v>
      </c>
      <c r="K91" s="162" t="str">
        <f>'P06'!F101</f>
        <v>nt</v>
      </c>
      <c r="L91" s="162" t="str">
        <f>'P07'!F101</f>
        <v>nt</v>
      </c>
      <c r="M91" s="162" t="str">
        <f>'P08'!F101</f>
        <v>nt</v>
      </c>
      <c r="N91" s="162" t="str">
        <f>'P09'!F101</f>
        <v>nt</v>
      </c>
      <c r="O91" s="162" t="str">
        <f>'P10'!F101</f>
        <v>nt</v>
      </c>
      <c r="P91" s="162" t="str">
        <f>'P11'!F101</f>
        <v>nt</v>
      </c>
      <c r="Q91" s="162" t="str">
        <f>'P12'!F101</f>
        <v>nt</v>
      </c>
      <c r="R91" s="162" t="str">
        <f>'P13'!F101</f>
        <v>nt</v>
      </c>
      <c r="S91" s="162" t="str">
        <f>'P14'!F101</f>
        <v>nt</v>
      </c>
      <c r="T91" s="162" t="str">
        <f>'P15'!F101</f>
        <v>nt</v>
      </c>
      <c r="U91" s="162" t="str">
        <f>'P16'!F101</f>
        <v>nt</v>
      </c>
      <c r="V91" s="162" t="str">
        <f>'P17'!F101</f>
        <v>nt</v>
      </c>
      <c r="W91" s="162" t="str">
        <f>'P18'!F101</f>
        <v>nt</v>
      </c>
      <c r="X91" s="162" t="str">
        <f>'P19'!F101</f>
        <v>nt</v>
      </c>
      <c r="Y91" s="162" t="str">
        <f>'P20'!F101</f>
        <v>nt</v>
      </c>
      <c r="Z91" s="162" t="str">
        <f>'P21'!F101</f>
        <v>nt</v>
      </c>
      <c r="AA91" s="162" t="str">
        <f>'P22'!F101</f>
        <v>nt</v>
      </c>
      <c r="AB91" s="162" t="str">
        <f>'P23'!F101</f>
        <v>nt</v>
      </c>
      <c r="AC91" s="162" t="str">
        <f>'P24'!F101</f>
        <v>nt</v>
      </c>
      <c r="AD91" s="162" t="str">
        <f>'P25'!F101</f>
        <v>nt</v>
      </c>
      <c r="AE91" s="264" t="str">
        <f>'P26'!F101</f>
        <v>nt</v>
      </c>
      <c r="AF91" s="41">
        <f t="shared" si="100"/>
        <v>0</v>
      </c>
      <c r="AG91" s="41">
        <f t="shared" si="101"/>
        <v>0</v>
      </c>
      <c r="AH91" s="41">
        <f t="shared" si="102"/>
        <v>4</v>
      </c>
      <c r="AI91" s="41">
        <f t="shared" si="103"/>
        <v>22</v>
      </c>
      <c r="AJ91" s="25" t="str">
        <f t="shared" si="104"/>
        <v>NA</v>
      </c>
      <c r="AK91" s="20"/>
      <c r="AL91" s="20"/>
      <c r="AM91" s="20"/>
      <c r="AN91" s="20"/>
      <c r="AO91" s="20"/>
      <c r="AP91" s="20"/>
      <c r="AQ91" s="20"/>
      <c r="AR91" s="20"/>
      <c r="AS91" s="265" t="str">
        <f>Résultats!B102</f>
        <v>12.7</v>
      </c>
      <c r="AT91" s="266" t="str">
        <f>Résultats!C102</f>
        <v>A</v>
      </c>
      <c r="AU91" s="41">
        <f>'P01'!$G101</f>
        <v>0</v>
      </c>
      <c r="AV91" s="41">
        <f>'P02'!$G101</f>
        <v>0</v>
      </c>
      <c r="AW91" s="41">
        <f>'P03'!$G101</f>
        <v>0</v>
      </c>
      <c r="AX91" s="41">
        <f>'P04'!$G101</f>
        <v>0</v>
      </c>
      <c r="AY91" s="41">
        <f>'P05'!$G101</f>
        <v>0</v>
      </c>
      <c r="AZ91" s="41">
        <f>'P06'!$G101</f>
        <v>0</v>
      </c>
      <c r="BA91" s="41">
        <f>'P07'!$G101</f>
        <v>0</v>
      </c>
      <c r="BB91" s="41">
        <f>'P08'!$G101</f>
        <v>0</v>
      </c>
      <c r="BC91" s="41">
        <f>'P09'!$G101</f>
        <v>0</v>
      </c>
      <c r="BD91" s="41">
        <f>'P10'!$G101</f>
        <v>0</v>
      </c>
      <c r="BE91" s="41">
        <f>'P11'!$G101</f>
        <v>0</v>
      </c>
      <c r="BF91" s="41">
        <f>'P12'!$G101</f>
        <v>0</v>
      </c>
      <c r="BG91" s="41">
        <f>'P13'!$G101</f>
        <v>0</v>
      </c>
      <c r="BH91" s="41">
        <f>'P14'!$G101</f>
        <v>0</v>
      </c>
      <c r="BI91" s="41">
        <f>'P15'!$G101</f>
        <v>0</v>
      </c>
      <c r="BJ91" s="41">
        <f>'P16'!$G101</f>
        <v>0</v>
      </c>
      <c r="BK91" s="41">
        <f>'P17'!$G101</f>
        <v>0</v>
      </c>
      <c r="BL91" s="41">
        <f>'P18'!$G101</f>
        <v>0</v>
      </c>
      <c r="BM91" s="41">
        <f>'P19'!$G101</f>
        <v>0</v>
      </c>
      <c r="BN91" s="41">
        <f>'P20'!$G101</f>
        <v>0</v>
      </c>
      <c r="BO91" s="41"/>
      <c r="BP91" s="41">
        <f>'P22'!$G101</f>
        <v>0</v>
      </c>
      <c r="BQ91" s="41">
        <f>'P23'!$G101</f>
        <v>0</v>
      </c>
      <c r="BR91" s="41">
        <f>'P24'!$G101</f>
        <v>0</v>
      </c>
      <c r="BS91" s="41">
        <f>'P25'!$G101</f>
        <v>0</v>
      </c>
      <c r="BT91" s="267">
        <f>'P26'!$G101</f>
        <v>0</v>
      </c>
      <c r="BU91" s="41">
        <f t="shared" si="105"/>
        <v>0</v>
      </c>
      <c r="BV91" s="268" t="str">
        <f t="shared" si="106"/>
        <v>-</v>
      </c>
    </row>
    <row r="92" ht="15.75" customHeight="1">
      <c r="A92" s="269" t="s">
        <v>96</v>
      </c>
      <c r="B92" s="262" t="str">
        <f>Résultats!B103</f>
        <v>12.8</v>
      </c>
      <c r="C92" s="263" t="str">
        <f>Résultats!C103</f>
        <v>A</v>
      </c>
      <c r="D92" s="41" t="str">
        <f>Résultats!E103</f>
        <v>x</v>
      </c>
      <c r="E92" s="20"/>
      <c r="F92" s="159" t="str">
        <f>'P01'!F102</f>
        <v>c</v>
      </c>
      <c r="G92" s="162" t="str">
        <f>'P02'!F102</f>
        <v>c</v>
      </c>
      <c r="H92" s="162" t="str">
        <f>'P03'!F102</f>
        <v>c</v>
      </c>
      <c r="I92" s="162" t="str">
        <f>'P04'!F102</f>
        <v>c</v>
      </c>
      <c r="J92" s="162" t="str">
        <f>'P05'!F102</f>
        <v>nt</v>
      </c>
      <c r="K92" s="162" t="str">
        <f>'P06'!F102</f>
        <v>nt</v>
      </c>
      <c r="L92" s="162" t="str">
        <f>'P07'!F102</f>
        <v>nt</v>
      </c>
      <c r="M92" s="162" t="str">
        <f>'P08'!F102</f>
        <v>nt</v>
      </c>
      <c r="N92" s="162" t="str">
        <f>'P09'!F102</f>
        <v>nt</v>
      </c>
      <c r="O92" s="162" t="str">
        <f>'P10'!F102</f>
        <v>nt</v>
      </c>
      <c r="P92" s="162" t="str">
        <f>'P11'!F102</f>
        <v>nt</v>
      </c>
      <c r="Q92" s="162" t="str">
        <f>'P12'!F102</f>
        <v>nt</v>
      </c>
      <c r="R92" s="162" t="str">
        <f>'P13'!F102</f>
        <v>nt</v>
      </c>
      <c r="S92" s="162" t="str">
        <f>'P14'!F102</f>
        <v>nt</v>
      </c>
      <c r="T92" s="162" t="str">
        <f>'P15'!F102</f>
        <v>nt</v>
      </c>
      <c r="U92" s="162" t="str">
        <f>'P16'!F102</f>
        <v>nt</v>
      </c>
      <c r="V92" s="162" t="str">
        <f>'P17'!F102</f>
        <v>nt</v>
      </c>
      <c r="W92" s="162" t="str">
        <f>'P18'!F102</f>
        <v>nt</v>
      </c>
      <c r="X92" s="162" t="str">
        <f>'P19'!F102</f>
        <v>nt</v>
      </c>
      <c r="Y92" s="162" t="str">
        <f>'P20'!F102</f>
        <v>nt</v>
      </c>
      <c r="Z92" s="162" t="str">
        <f>'P21'!F102</f>
        <v>nt</v>
      </c>
      <c r="AA92" s="162" t="str">
        <f>'P22'!F102</f>
        <v>nt</v>
      </c>
      <c r="AB92" s="162" t="str">
        <f>'P23'!F102</f>
        <v>nt</v>
      </c>
      <c r="AC92" s="162" t="str">
        <f>'P24'!F102</f>
        <v>nt</v>
      </c>
      <c r="AD92" s="162" t="str">
        <f>'P25'!F102</f>
        <v>nt</v>
      </c>
      <c r="AE92" s="264" t="str">
        <f>'P26'!F102</f>
        <v>nt</v>
      </c>
      <c r="AF92" s="41">
        <f t="shared" si="100"/>
        <v>4</v>
      </c>
      <c r="AG92" s="41">
        <f t="shared" si="101"/>
        <v>0</v>
      </c>
      <c r="AH92" s="41">
        <f t="shared" si="102"/>
        <v>0</v>
      </c>
      <c r="AI92" s="41">
        <f t="shared" si="103"/>
        <v>22</v>
      </c>
      <c r="AJ92" s="25" t="str">
        <f t="shared" si="104"/>
        <v>C</v>
      </c>
      <c r="AK92" s="20"/>
      <c r="AL92" s="20"/>
      <c r="AM92" s="20"/>
      <c r="AN92" s="20"/>
      <c r="AO92" s="20"/>
      <c r="AP92" s="20"/>
      <c r="AQ92" s="20"/>
      <c r="AR92" s="20"/>
      <c r="AS92" s="265" t="str">
        <f>Résultats!B103</f>
        <v>12.8</v>
      </c>
      <c r="AT92" s="266" t="str">
        <f>Résultats!C103</f>
        <v>A</v>
      </c>
      <c r="AU92" s="41">
        <f>'P01'!$G102</f>
        <v>0</v>
      </c>
      <c r="AV92" s="41">
        <f>'P02'!$G102</f>
        <v>0</v>
      </c>
      <c r="AW92" s="41">
        <f>'P03'!$G102</f>
        <v>0</v>
      </c>
      <c r="AX92" s="41">
        <f>'P04'!$G102</f>
        <v>0</v>
      </c>
      <c r="AY92" s="41">
        <f>'P05'!$G102</f>
        <v>0</v>
      </c>
      <c r="AZ92" s="41">
        <f>'P06'!$G102</f>
        <v>0</v>
      </c>
      <c r="BA92" s="41">
        <f>'P07'!$G102</f>
        <v>0</v>
      </c>
      <c r="BB92" s="41">
        <f>'P08'!$G102</f>
        <v>0</v>
      </c>
      <c r="BC92" s="41">
        <f>'P09'!$G102</f>
        <v>0</v>
      </c>
      <c r="BD92" s="41">
        <f>'P10'!$G102</f>
        <v>0</v>
      </c>
      <c r="BE92" s="41">
        <f>'P11'!$G102</f>
        <v>0</v>
      </c>
      <c r="BF92" s="41">
        <f>'P12'!$G102</f>
        <v>0</v>
      </c>
      <c r="BG92" s="41">
        <f>'P13'!$G102</f>
        <v>0</v>
      </c>
      <c r="BH92" s="41">
        <f>'P14'!$G102</f>
        <v>0</v>
      </c>
      <c r="BI92" s="41">
        <f>'P15'!$G102</f>
        <v>0</v>
      </c>
      <c r="BJ92" s="41">
        <f>'P16'!$G102</f>
        <v>0</v>
      </c>
      <c r="BK92" s="41">
        <f>'P17'!$G102</f>
        <v>0</v>
      </c>
      <c r="BL92" s="41">
        <f>'P18'!$G102</f>
        <v>0</v>
      </c>
      <c r="BM92" s="41">
        <f>'P19'!$G102</f>
        <v>0</v>
      </c>
      <c r="BN92" s="41">
        <f>'P20'!$G102</f>
        <v>0</v>
      </c>
      <c r="BO92" s="41"/>
      <c r="BP92" s="41">
        <f>'P22'!$G102</f>
        <v>0</v>
      </c>
      <c r="BQ92" s="41">
        <f>'P23'!$G102</f>
        <v>0</v>
      </c>
      <c r="BR92" s="41">
        <f>'P24'!$G102</f>
        <v>0</v>
      </c>
      <c r="BS92" s="41">
        <f>'P25'!$G102</f>
        <v>0</v>
      </c>
      <c r="BT92" s="267">
        <f>'P26'!$G102</f>
        <v>0</v>
      </c>
      <c r="BU92" s="41">
        <f t="shared" si="105"/>
        <v>0</v>
      </c>
      <c r="BV92" s="268" t="str">
        <f t="shared" si="106"/>
        <v>-</v>
      </c>
    </row>
    <row r="93" ht="15.75" customHeight="1">
      <c r="A93" s="269" t="s">
        <v>96</v>
      </c>
      <c r="B93" s="262" t="str">
        <f>Résultats!B104</f>
        <v>12.9</v>
      </c>
      <c r="C93" s="263" t="str">
        <f>Résultats!C104</f>
        <v>A</v>
      </c>
      <c r="D93" s="41" t="str">
        <f>Résultats!E104</f>
        <v>x</v>
      </c>
      <c r="E93" s="20"/>
      <c r="F93" s="159" t="str">
        <f>'P01'!F103</f>
        <v>c</v>
      </c>
      <c r="G93" s="162" t="str">
        <f>'P02'!F103</f>
        <v>c</v>
      </c>
      <c r="H93" s="162" t="str">
        <f>'P03'!F103</f>
        <v>c</v>
      </c>
      <c r="I93" s="162" t="str">
        <f>'P04'!F103</f>
        <v>c</v>
      </c>
      <c r="J93" s="162" t="str">
        <f>'P05'!F103</f>
        <v>nt</v>
      </c>
      <c r="K93" s="162" t="str">
        <f>'P06'!F103</f>
        <v>nt</v>
      </c>
      <c r="L93" s="162" t="str">
        <f>'P07'!F103</f>
        <v>nt</v>
      </c>
      <c r="M93" s="162" t="str">
        <f>'P08'!F103</f>
        <v>nt</v>
      </c>
      <c r="N93" s="162" t="str">
        <f>'P09'!F103</f>
        <v>nt</v>
      </c>
      <c r="O93" s="162" t="str">
        <f>'P10'!F103</f>
        <v>nt</v>
      </c>
      <c r="P93" s="162" t="str">
        <f>'P11'!F103</f>
        <v>nt</v>
      </c>
      <c r="Q93" s="162" t="str">
        <f>'P12'!F103</f>
        <v>nt</v>
      </c>
      <c r="R93" s="162" t="str">
        <f>'P13'!F103</f>
        <v>nt</v>
      </c>
      <c r="S93" s="162" t="str">
        <f>'P14'!F103</f>
        <v>nt</v>
      </c>
      <c r="T93" s="162" t="str">
        <f>'P15'!F103</f>
        <v>nt</v>
      </c>
      <c r="U93" s="162" t="str">
        <f>'P16'!F103</f>
        <v>nt</v>
      </c>
      <c r="V93" s="162" t="str">
        <f>'P17'!F103</f>
        <v>nt</v>
      </c>
      <c r="W93" s="162" t="str">
        <f>'P18'!F103</f>
        <v>nt</v>
      </c>
      <c r="X93" s="162" t="str">
        <f>'P19'!F103</f>
        <v>nt</v>
      </c>
      <c r="Y93" s="162" t="str">
        <f>'P20'!F103</f>
        <v>nt</v>
      </c>
      <c r="Z93" s="162" t="str">
        <f>'P21'!F103</f>
        <v>nt</v>
      </c>
      <c r="AA93" s="162" t="str">
        <f>'P22'!F103</f>
        <v>nt</v>
      </c>
      <c r="AB93" s="162" t="str">
        <f>'P23'!F103</f>
        <v>nt</v>
      </c>
      <c r="AC93" s="162" t="str">
        <f>'P24'!F103</f>
        <v>nt</v>
      </c>
      <c r="AD93" s="162" t="str">
        <f>'P25'!F103</f>
        <v>nt</v>
      </c>
      <c r="AE93" s="264" t="str">
        <f>'P26'!F103</f>
        <v>nt</v>
      </c>
      <c r="AF93" s="41">
        <f t="shared" si="100"/>
        <v>4</v>
      </c>
      <c r="AG93" s="41">
        <f t="shared" si="101"/>
        <v>0</v>
      </c>
      <c r="AH93" s="41">
        <f t="shared" si="102"/>
        <v>0</v>
      </c>
      <c r="AI93" s="41">
        <f t="shared" si="103"/>
        <v>22</v>
      </c>
      <c r="AJ93" s="25" t="str">
        <f t="shared" si="104"/>
        <v>C</v>
      </c>
      <c r="AK93" s="20"/>
      <c r="AL93" s="20"/>
      <c r="AM93" s="20"/>
      <c r="AN93" s="20"/>
      <c r="AO93" s="20"/>
      <c r="AP93" s="20"/>
      <c r="AQ93" s="20"/>
      <c r="AR93" s="20"/>
      <c r="AS93" s="265" t="str">
        <f>Résultats!B104</f>
        <v>12.9</v>
      </c>
      <c r="AT93" s="266" t="str">
        <f>Résultats!C104</f>
        <v>A</v>
      </c>
      <c r="AU93" s="41">
        <f>'P01'!$G103</f>
        <v>0</v>
      </c>
      <c r="AV93" s="41">
        <f>'P02'!$G103</f>
        <v>0</v>
      </c>
      <c r="AW93" s="41">
        <f>'P03'!$G103</f>
        <v>0</v>
      </c>
      <c r="AX93" s="41">
        <f>'P04'!$G103</f>
        <v>0</v>
      </c>
      <c r="AY93" s="41">
        <f>'P05'!$G103</f>
        <v>0</v>
      </c>
      <c r="AZ93" s="41">
        <f>'P06'!$G103</f>
        <v>0</v>
      </c>
      <c r="BA93" s="41">
        <f>'P07'!$G103</f>
        <v>0</v>
      </c>
      <c r="BB93" s="41">
        <f>'P08'!$G103</f>
        <v>0</v>
      </c>
      <c r="BC93" s="41">
        <f>'P09'!$G103</f>
        <v>0</v>
      </c>
      <c r="BD93" s="41">
        <f>'P10'!$G103</f>
        <v>0</v>
      </c>
      <c r="BE93" s="41">
        <f>'P11'!$G103</f>
        <v>0</v>
      </c>
      <c r="BF93" s="41">
        <f>'P12'!$G103</f>
        <v>0</v>
      </c>
      <c r="BG93" s="41">
        <f>'P13'!$G103</f>
        <v>0</v>
      </c>
      <c r="BH93" s="41">
        <f>'P14'!$G103</f>
        <v>0</v>
      </c>
      <c r="BI93" s="41">
        <f>'P15'!$G103</f>
        <v>0</v>
      </c>
      <c r="BJ93" s="41">
        <f>'P16'!$G103</f>
        <v>0</v>
      </c>
      <c r="BK93" s="41">
        <f>'P17'!$G103</f>
        <v>0</v>
      </c>
      <c r="BL93" s="41">
        <f>'P18'!$G103</f>
        <v>0</v>
      </c>
      <c r="BM93" s="41">
        <f>'P19'!$G103</f>
        <v>0</v>
      </c>
      <c r="BN93" s="41">
        <f>'P20'!$G103</f>
        <v>0</v>
      </c>
      <c r="BO93" s="41"/>
      <c r="BP93" s="41">
        <f>'P22'!$G103</f>
        <v>0</v>
      </c>
      <c r="BQ93" s="41">
        <f>'P23'!$G103</f>
        <v>0</v>
      </c>
      <c r="BR93" s="41">
        <f>'P24'!$G103</f>
        <v>0</v>
      </c>
      <c r="BS93" s="41">
        <f>'P25'!$G103</f>
        <v>0</v>
      </c>
      <c r="BT93" s="267">
        <f>'P26'!$G103</f>
        <v>0</v>
      </c>
      <c r="BU93" s="41">
        <f t="shared" si="105"/>
        <v>0</v>
      </c>
      <c r="BV93" s="268" t="str">
        <f t="shared" si="106"/>
        <v>-</v>
      </c>
    </row>
    <row r="94" ht="15.75" customHeight="1">
      <c r="A94" s="269" t="s">
        <v>96</v>
      </c>
      <c r="B94" s="262" t="str">
        <f>Résultats!B105</f>
        <v>12.10</v>
      </c>
      <c r="C94" s="263" t="str">
        <f>Résultats!C105</f>
        <v>A</v>
      </c>
      <c r="D94" s="41">
        <f>Résultats!E105</f>
        <v>0</v>
      </c>
      <c r="E94" s="20"/>
      <c r="F94" s="159" t="str">
        <f>'P01'!F104</f>
        <v>na</v>
      </c>
      <c r="G94" s="162" t="str">
        <f>'P02'!F104</f>
        <v>na</v>
      </c>
      <c r="H94" s="162" t="str">
        <f>'P03'!F104</f>
        <v>na</v>
      </c>
      <c r="I94" s="162" t="str">
        <f>'P04'!F104</f>
        <v>na</v>
      </c>
      <c r="J94" s="162" t="str">
        <f>'P05'!F104</f>
        <v>nt</v>
      </c>
      <c r="K94" s="162" t="str">
        <f>'P06'!F104</f>
        <v>nt</v>
      </c>
      <c r="L94" s="162" t="str">
        <f>'P07'!F104</f>
        <v>nt</v>
      </c>
      <c r="M94" s="162" t="str">
        <f>'P08'!F104</f>
        <v>nt</v>
      </c>
      <c r="N94" s="162" t="str">
        <f>'P09'!F104</f>
        <v>nt</v>
      </c>
      <c r="O94" s="162" t="str">
        <f>'P10'!F104</f>
        <v>nt</v>
      </c>
      <c r="P94" s="162" t="str">
        <f>'P11'!F104</f>
        <v>nt</v>
      </c>
      <c r="Q94" s="162" t="str">
        <f>'P12'!F104</f>
        <v>nt</v>
      </c>
      <c r="R94" s="162" t="str">
        <f>'P13'!F104</f>
        <v>nt</v>
      </c>
      <c r="S94" s="162" t="str">
        <f>'P14'!F104</f>
        <v>nt</v>
      </c>
      <c r="T94" s="162" t="str">
        <f>'P15'!F104</f>
        <v>nt</v>
      </c>
      <c r="U94" s="162" t="str">
        <f>'P16'!F104</f>
        <v>nt</v>
      </c>
      <c r="V94" s="162" t="str">
        <f>'P17'!F104</f>
        <v>nt</v>
      </c>
      <c r="W94" s="162" t="str">
        <f>'P18'!F104</f>
        <v>nt</v>
      </c>
      <c r="X94" s="162" t="str">
        <f>'P19'!F104</f>
        <v>nt</v>
      </c>
      <c r="Y94" s="162" t="str">
        <f>'P20'!F104</f>
        <v>nt</v>
      </c>
      <c r="Z94" s="162" t="str">
        <f>'P21'!F104</f>
        <v>nt</v>
      </c>
      <c r="AA94" s="162" t="str">
        <f>'P22'!F104</f>
        <v>nt</v>
      </c>
      <c r="AB94" s="162" t="str">
        <f>'P23'!F104</f>
        <v>nt</v>
      </c>
      <c r="AC94" s="162" t="str">
        <f>'P24'!F104</f>
        <v>nt</v>
      </c>
      <c r="AD94" s="162" t="str">
        <f>'P25'!F104</f>
        <v>nt</v>
      </c>
      <c r="AE94" s="264" t="str">
        <f>'P26'!F104</f>
        <v>nt</v>
      </c>
      <c r="AF94" s="41">
        <f t="shared" si="100"/>
        <v>0</v>
      </c>
      <c r="AG94" s="41">
        <f t="shared" si="101"/>
        <v>0</v>
      </c>
      <c r="AH94" s="41">
        <f t="shared" si="102"/>
        <v>4</v>
      </c>
      <c r="AI94" s="41">
        <f t="shared" si="103"/>
        <v>22</v>
      </c>
      <c r="AJ94" s="25" t="str">
        <f t="shared" si="104"/>
        <v>NA</v>
      </c>
      <c r="AK94" s="20"/>
      <c r="AL94" s="20"/>
      <c r="AM94" s="20"/>
      <c r="AN94" s="20"/>
      <c r="AO94" s="20"/>
      <c r="AP94" s="20"/>
      <c r="AQ94" s="20"/>
      <c r="AR94" s="20"/>
      <c r="AS94" s="265" t="str">
        <f>Résultats!B105</f>
        <v>12.10</v>
      </c>
      <c r="AT94" s="266" t="str">
        <f>Résultats!C105</f>
        <v>A</v>
      </c>
      <c r="AU94" s="41">
        <f>'P01'!$G104</f>
        <v>0</v>
      </c>
      <c r="AV94" s="41">
        <f>'P02'!$G104</f>
        <v>0</v>
      </c>
      <c r="AW94" s="41">
        <f>'P03'!$G104</f>
        <v>0</v>
      </c>
      <c r="AX94" s="41">
        <f>'P04'!$G104</f>
        <v>0</v>
      </c>
      <c r="AY94" s="41">
        <f>'P05'!$G104</f>
        <v>0</v>
      </c>
      <c r="AZ94" s="41">
        <f>'P06'!$G104</f>
        <v>0</v>
      </c>
      <c r="BA94" s="41">
        <f>'P07'!$G104</f>
        <v>0</v>
      </c>
      <c r="BB94" s="41">
        <f>'P08'!$G104</f>
        <v>0</v>
      </c>
      <c r="BC94" s="41">
        <f>'P09'!$G104</f>
        <v>0</v>
      </c>
      <c r="BD94" s="41">
        <f>'P10'!$G104</f>
        <v>0</v>
      </c>
      <c r="BE94" s="41">
        <f>'P11'!$G104</f>
        <v>0</v>
      </c>
      <c r="BF94" s="41">
        <f>'P12'!$G104</f>
        <v>0</v>
      </c>
      <c r="BG94" s="41">
        <f>'P13'!$G104</f>
        <v>0</v>
      </c>
      <c r="BH94" s="41">
        <f>'P14'!$G104</f>
        <v>0</v>
      </c>
      <c r="BI94" s="41">
        <f>'P15'!$G104</f>
        <v>0</v>
      </c>
      <c r="BJ94" s="41">
        <f>'P16'!$G104</f>
        <v>0</v>
      </c>
      <c r="BK94" s="41">
        <f>'P17'!$G104</f>
        <v>0</v>
      </c>
      <c r="BL94" s="41">
        <f>'P18'!$G104</f>
        <v>0</v>
      </c>
      <c r="BM94" s="41">
        <f>'P19'!$G104</f>
        <v>0</v>
      </c>
      <c r="BN94" s="41">
        <f>'P20'!$G104</f>
        <v>0</v>
      </c>
      <c r="BO94" s="41"/>
      <c r="BP94" s="41">
        <f>'P22'!$G104</f>
        <v>0</v>
      </c>
      <c r="BQ94" s="41">
        <f>'P23'!$G104</f>
        <v>0</v>
      </c>
      <c r="BR94" s="41">
        <f>'P24'!$G104</f>
        <v>0</v>
      </c>
      <c r="BS94" s="41">
        <f>'P25'!$G104</f>
        <v>0</v>
      </c>
      <c r="BT94" s="267">
        <f>'P26'!$G104</f>
        <v>0</v>
      </c>
      <c r="BU94" s="41">
        <f t="shared" si="105"/>
        <v>0</v>
      </c>
      <c r="BV94" s="268" t="str">
        <f t="shared" si="106"/>
        <v>-</v>
      </c>
    </row>
    <row r="95" ht="15.75" customHeight="1">
      <c r="A95" s="269" t="s">
        <v>96</v>
      </c>
      <c r="B95" s="262" t="str">
        <f>Résultats!B106</f>
        <v>12.11</v>
      </c>
      <c r="C95" s="263" t="str">
        <f>Résultats!C106</f>
        <v>A</v>
      </c>
      <c r="D95" s="41">
        <f>Résultats!E106</f>
        <v>0</v>
      </c>
      <c r="E95" s="20"/>
      <c r="F95" s="159" t="str">
        <f>'P01'!F105</f>
        <v>na</v>
      </c>
      <c r="G95" s="162" t="str">
        <f>'P02'!F105</f>
        <v>na</v>
      </c>
      <c r="H95" s="162" t="str">
        <f>'P03'!F105</f>
        <v>na</v>
      </c>
      <c r="I95" s="162" t="str">
        <f>'P04'!F105</f>
        <v>na</v>
      </c>
      <c r="J95" s="162" t="str">
        <f>'P05'!F105</f>
        <v>nt</v>
      </c>
      <c r="K95" s="162" t="str">
        <f>'P06'!F105</f>
        <v>nt</v>
      </c>
      <c r="L95" s="162" t="str">
        <f>'P07'!F105</f>
        <v>nt</v>
      </c>
      <c r="M95" s="162" t="str">
        <f>'P08'!F105</f>
        <v>nt</v>
      </c>
      <c r="N95" s="162" t="str">
        <f>'P09'!F105</f>
        <v>nt</v>
      </c>
      <c r="O95" s="162" t="str">
        <f>'P10'!F105</f>
        <v>nt</v>
      </c>
      <c r="P95" s="162" t="str">
        <f>'P11'!F105</f>
        <v>nt</v>
      </c>
      <c r="Q95" s="162" t="str">
        <f>'P12'!F105</f>
        <v>nt</v>
      </c>
      <c r="R95" s="162" t="str">
        <f>'P13'!F105</f>
        <v>nt</v>
      </c>
      <c r="S95" s="162" t="str">
        <f>'P14'!F105</f>
        <v>nt</v>
      </c>
      <c r="T95" s="162" t="str">
        <f>'P15'!F105</f>
        <v>nt</v>
      </c>
      <c r="U95" s="162" t="str">
        <f>'P16'!F105</f>
        <v>nt</v>
      </c>
      <c r="V95" s="162" t="str">
        <f>'P17'!F105</f>
        <v>nt</v>
      </c>
      <c r="W95" s="162" t="str">
        <f>'P18'!F105</f>
        <v>nt</v>
      </c>
      <c r="X95" s="162" t="str">
        <f>'P19'!F105</f>
        <v>nt</v>
      </c>
      <c r="Y95" s="162" t="str">
        <f>'P20'!F105</f>
        <v>nt</v>
      </c>
      <c r="Z95" s="162" t="str">
        <f>'P21'!F105</f>
        <v>nt</v>
      </c>
      <c r="AA95" s="162" t="str">
        <f>'P22'!F105</f>
        <v>nt</v>
      </c>
      <c r="AB95" s="162" t="str">
        <f>'P23'!F105</f>
        <v>nt</v>
      </c>
      <c r="AC95" s="162" t="str">
        <f>'P24'!F105</f>
        <v>nt</v>
      </c>
      <c r="AD95" s="162" t="str">
        <f>'P25'!F105</f>
        <v>nt</v>
      </c>
      <c r="AE95" s="264" t="str">
        <f>'P26'!F105</f>
        <v>nt</v>
      </c>
      <c r="AF95" s="41">
        <f t="shared" si="100"/>
        <v>0</v>
      </c>
      <c r="AG95" s="41">
        <f t="shared" si="101"/>
        <v>0</v>
      </c>
      <c r="AH95" s="41">
        <f t="shared" si="102"/>
        <v>4</v>
      </c>
      <c r="AI95" s="41">
        <f t="shared" si="103"/>
        <v>22</v>
      </c>
      <c r="AJ95" s="25" t="str">
        <f t="shared" si="104"/>
        <v>NA</v>
      </c>
      <c r="AK95" s="20"/>
      <c r="AL95" s="20"/>
      <c r="AM95" s="20"/>
      <c r="AN95" s="20"/>
      <c r="AO95" s="20"/>
      <c r="AP95" s="20"/>
      <c r="AQ95" s="20"/>
      <c r="AR95" s="20"/>
      <c r="AS95" s="265" t="str">
        <f>Résultats!B106</f>
        <v>12.11</v>
      </c>
      <c r="AT95" s="266" t="str">
        <f>Résultats!C106</f>
        <v>A</v>
      </c>
      <c r="AU95" s="41">
        <f>'P01'!$G105</f>
        <v>0</v>
      </c>
      <c r="AV95" s="41">
        <f>'P02'!$G105</f>
        <v>0</v>
      </c>
      <c r="AW95" s="41">
        <f>'P03'!$G105</f>
        <v>0</v>
      </c>
      <c r="AX95" s="41">
        <f>'P04'!$G105</f>
        <v>0</v>
      </c>
      <c r="AY95" s="41">
        <f>'P05'!$G105</f>
        <v>0</v>
      </c>
      <c r="AZ95" s="41">
        <f>'P06'!$G105</f>
        <v>0</v>
      </c>
      <c r="BA95" s="41">
        <f>'P07'!$G105</f>
        <v>0</v>
      </c>
      <c r="BB95" s="41">
        <f>'P08'!$G105</f>
        <v>0</v>
      </c>
      <c r="BC95" s="41">
        <f>'P09'!$G105</f>
        <v>0</v>
      </c>
      <c r="BD95" s="41">
        <f>'P10'!$G105</f>
        <v>0</v>
      </c>
      <c r="BE95" s="41">
        <f>'P11'!$G105</f>
        <v>0</v>
      </c>
      <c r="BF95" s="41">
        <f>'P12'!$G105</f>
        <v>0</v>
      </c>
      <c r="BG95" s="41">
        <f>'P13'!$G105</f>
        <v>0</v>
      </c>
      <c r="BH95" s="41">
        <f>'P14'!$G105</f>
        <v>0</v>
      </c>
      <c r="BI95" s="41">
        <f>'P15'!$G105</f>
        <v>0</v>
      </c>
      <c r="BJ95" s="41">
        <f>'P16'!$G105</f>
        <v>0</v>
      </c>
      <c r="BK95" s="41">
        <f>'P17'!$G105</f>
        <v>0</v>
      </c>
      <c r="BL95" s="41">
        <f>'P18'!$G105</f>
        <v>0</v>
      </c>
      <c r="BM95" s="41">
        <f>'P19'!$G105</f>
        <v>0</v>
      </c>
      <c r="BN95" s="41">
        <f>'P20'!$G105</f>
        <v>0</v>
      </c>
      <c r="BO95" s="41"/>
      <c r="BP95" s="41">
        <f>'P22'!$G105</f>
        <v>0</v>
      </c>
      <c r="BQ95" s="41">
        <f>'P23'!$G105</f>
        <v>0</v>
      </c>
      <c r="BR95" s="41">
        <f>'P24'!$G105</f>
        <v>0</v>
      </c>
      <c r="BS95" s="41">
        <f>'P25'!$G105</f>
        <v>0</v>
      </c>
      <c r="BT95" s="267">
        <f>'P26'!$G105</f>
        <v>0</v>
      </c>
      <c r="BU95" s="41">
        <f t="shared" si="105"/>
        <v>0</v>
      </c>
      <c r="BV95" s="268" t="str">
        <f t="shared" si="106"/>
        <v>-</v>
      </c>
    </row>
    <row r="96" ht="15.75" customHeight="1">
      <c r="A96" s="261" t="s">
        <v>97</v>
      </c>
      <c r="B96" s="262" t="str">
        <f>Résultats!B107</f>
        <v>13.1</v>
      </c>
      <c r="C96" s="263" t="str">
        <f>Résultats!C107</f>
        <v>A</v>
      </c>
      <c r="D96" s="41">
        <f>Résultats!E107</f>
        <v>0</v>
      </c>
      <c r="E96" s="20"/>
      <c r="F96" s="159" t="str">
        <f>'P01'!F106</f>
        <v>na</v>
      </c>
      <c r="G96" s="162" t="str">
        <f>'P02'!F106</f>
        <v>na</v>
      </c>
      <c r="H96" s="162" t="str">
        <f>'P03'!F106</f>
        <v>na</v>
      </c>
      <c r="I96" s="162" t="str">
        <f>'P04'!F106</f>
        <v>na</v>
      </c>
      <c r="J96" s="162" t="str">
        <f>'P05'!F106</f>
        <v>nt</v>
      </c>
      <c r="K96" s="162" t="str">
        <f>'P06'!F106</f>
        <v>nt</v>
      </c>
      <c r="L96" s="162" t="str">
        <f>'P07'!F106</f>
        <v>nt</v>
      </c>
      <c r="M96" s="162" t="str">
        <f>'P08'!F106</f>
        <v>nt</v>
      </c>
      <c r="N96" s="162" t="str">
        <f>'P09'!F106</f>
        <v>nt</v>
      </c>
      <c r="O96" s="162" t="str">
        <f>'P10'!F106</f>
        <v>nt</v>
      </c>
      <c r="P96" s="162" t="str">
        <f>'P11'!F106</f>
        <v>nt</v>
      </c>
      <c r="Q96" s="162" t="str">
        <f>'P12'!F106</f>
        <v>nt</v>
      </c>
      <c r="R96" s="162" t="str">
        <f>'P13'!F106</f>
        <v>nt</v>
      </c>
      <c r="S96" s="162" t="str">
        <f>'P14'!F106</f>
        <v>nt</v>
      </c>
      <c r="T96" s="162" t="str">
        <f>'P15'!F106</f>
        <v>nt</v>
      </c>
      <c r="U96" s="162" t="str">
        <f>'P16'!F106</f>
        <v>nt</v>
      </c>
      <c r="V96" s="162" t="str">
        <f>'P17'!F106</f>
        <v>nt</v>
      </c>
      <c r="W96" s="162" t="str">
        <f>'P18'!F106</f>
        <v>nt</v>
      </c>
      <c r="X96" s="162" t="str">
        <f>'P19'!F106</f>
        <v>nt</v>
      </c>
      <c r="Y96" s="162" t="str">
        <f>'P20'!F106</f>
        <v>nt</v>
      </c>
      <c r="Z96" s="162" t="str">
        <f>'P21'!F106</f>
        <v>nt</v>
      </c>
      <c r="AA96" s="162" t="str">
        <f>'P22'!F106</f>
        <v>nt</v>
      </c>
      <c r="AB96" s="162" t="str">
        <f>'P23'!F106</f>
        <v>nt</v>
      </c>
      <c r="AC96" s="162" t="str">
        <f>'P24'!F106</f>
        <v>nt</v>
      </c>
      <c r="AD96" s="162" t="str">
        <f>'P25'!F106</f>
        <v>nt</v>
      </c>
      <c r="AE96" s="264" t="str">
        <f>'P26'!F106</f>
        <v>nt</v>
      </c>
      <c r="AF96" s="41">
        <f t="shared" si="100"/>
        <v>0</v>
      </c>
      <c r="AG96" s="41">
        <f t="shared" si="101"/>
        <v>0</v>
      </c>
      <c r="AH96" s="41">
        <f t="shared" si="102"/>
        <v>4</v>
      </c>
      <c r="AI96" s="41">
        <f t="shared" si="103"/>
        <v>22</v>
      </c>
      <c r="AJ96" s="25" t="str">
        <f t="shared" si="104"/>
        <v>NA</v>
      </c>
      <c r="AK96" s="20"/>
      <c r="AL96" s="20"/>
      <c r="AM96" s="20"/>
      <c r="AN96" s="20"/>
      <c r="AO96" s="20"/>
      <c r="AP96" s="20"/>
      <c r="AQ96" s="20"/>
      <c r="AR96" s="20"/>
      <c r="AS96" s="265" t="str">
        <f>Résultats!B107</f>
        <v>13.1</v>
      </c>
      <c r="AT96" s="266" t="str">
        <f>Résultats!C107</f>
        <v>A</v>
      </c>
      <c r="AU96" s="41">
        <f>'P01'!$G106</f>
        <v>0</v>
      </c>
      <c r="AV96" s="41">
        <f>'P02'!$G106</f>
        <v>0</v>
      </c>
      <c r="AW96" s="41">
        <f>'P03'!$G106</f>
        <v>0</v>
      </c>
      <c r="AX96" s="41">
        <f>'P04'!$G106</f>
        <v>0</v>
      </c>
      <c r="AY96" s="41">
        <f>'P05'!$G106</f>
        <v>0</v>
      </c>
      <c r="AZ96" s="41">
        <f>'P06'!$G106</f>
        <v>0</v>
      </c>
      <c r="BA96" s="41">
        <f>'P07'!$G106</f>
        <v>0</v>
      </c>
      <c r="BB96" s="41">
        <f>'P08'!$G106</f>
        <v>0</v>
      </c>
      <c r="BC96" s="41">
        <f>'P09'!$G106</f>
        <v>0</v>
      </c>
      <c r="BD96" s="41">
        <f>'P10'!$G106</f>
        <v>0</v>
      </c>
      <c r="BE96" s="41">
        <f>'P11'!$G106</f>
        <v>0</v>
      </c>
      <c r="BF96" s="41">
        <f>'P12'!$G106</f>
        <v>0</v>
      </c>
      <c r="BG96" s="41">
        <f>'P13'!$G106</f>
        <v>0</v>
      </c>
      <c r="BH96" s="41">
        <f>'P14'!$G106</f>
        <v>0</v>
      </c>
      <c r="BI96" s="41">
        <f>'P15'!$G106</f>
        <v>0</v>
      </c>
      <c r="BJ96" s="41">
        <f>'P16'!$G106</f>
        <v>0</v>
      </c>
      <c r="BK96" s="41">
        <f>'P17'!$G106</f>
        <v>0</v>
      </c>
      <c r="BL96" s="41">
        <f>'P18'!$G106</f>
        <v>0</v>
      </c>
      <c r="BM96" s="41">
        <f>'P19'!$G106</f>
        <v>0</v>
      </c>
      <c r="BN96" s="41">
        <f>'P20'!$G106</f>
        <v>0</v>
      </c>
      <c r="BO96" s="41"/>
      <c r="BP96" s="41">
        <f>'P22'!$G106</f>
        <v>0</v>
      </c>
      <c r="BQ96" s="41">
        <f>'P23'!$G106</f>
        <v>0</v>
      </c>
      <c r="BR96" s="41">
        <f>'P24'!$G106</f>
        <v>0</v>
      </c>
      <c r="BS96" s="41">
        <f>'P25'!$G106</f>
        <v>0</v>
      </c>
      <c r="BT96" s="267">
        <f>'P26'!$G106</f>
        <v>0</v>
      </c>
      <c r="BU96" s="41">
        <f t="shared" si="105"/>
        <v>0</v>
      </c>
      <c r="BV96" s="268" t="str">
        <f t="shared" si="106"/>
        <v>-</v>
      </c>
    </row>
    <row r="97" ht="15.75" customHeight="1">
      <c r="A97" s="269" t="s">
        <v>97</v>
      </c>
      <c r="B97" s="262" t="str">
        <f>Résultats!B108</f>
        <v>13.2</v>
      </c>
      <c r="C97" s="263" t="str">
        <f>Résultats!C108</f>
        <v>A</v>
      </c>
      <c r="D97" s="41">
        <f>Résultats!E108</f>
        <v>0</v>
      </c>
      <c r="E97" s="20"/>
      <c r="F97" s="159" t="str">
        <f>'P01'!F107</f>
        <v>na</v>
      </c>
      <c r="G97" s="162" t="str">
        <f>'P02'!F107</f>
        <v>na</v>
      </c>
      <c r="H97" s="162" t="str">
        <f>'P03'!F107</f>
        <v>na</v>
      </c>
      <c r="I97" s="162" t="str">
        <f>'P04'!F107</f>
        <v>c</v>
      </c>
      <c r="J97" s="162" t="str">
        <f>'P05'!F107</f>
        <v>nt</v>
      </c>
      <c r="K97" s="162" t="str">
        <f>'P06'!F107</f>
        <v>nt</v>
      </c>
      <c r="L97" s="162" t="str">
        <f>'P07'!F107</f>
        <v>nt</v>
      </c>
      <c r="M97" s="162" t="str">
        <f>'P08'!F107</f>
        <v>nt</v>
      </c>
      <c r="N97" s="162" t="str">
        <f>'P09'!F107</f>
        <v>nt</v>
      </c>
      <c r="O97" s="162" t="str">
        <f>'P10'!F107</f>
        <v>nt</v>
      </c>
      <c r="P97" s="162" t="str">
        <f>'P11'!F107</f>
        <v>nt</v>
      </c>
      <c r="Q97" s="162" t="str">
        <f>'P12'!F107</f>
        <v>nt</v>
      </c>
      <c r="R97" s="162" t="str">
        <f>'P13'!F107</f>
        <v>nt</v>
      </c>
      <c r="S97" s="162" t="str">
        <f>'P14'!F107</f>
        <v>nt</v>
      </c>
      <c r="T97" s="162" t="str">
        <f>'P15'!F107</f>
        <v>nt</v>
      </c>
      <c r="U97" s="162" t="str">
        <f>'P16'!F107</f>
        <v>nt</v>
      </c>
      <c r="V97" s="162" t="str">
        <f>'P17'!F107</f>
        <v>nt</v>
      </c>
      <c r="W97" s="162" t="str">
        <f>'P18'!F107</f>
        <v>nt</v>
      </c>
      <c r="X97" s="162" t="str">
        <f>'P19'!F107</f>
        <v>nt</v>
      </c>
      <c r="Y97" s="162" t="str">
        <f>'P20'!F107</f>
        <v>nt</v>
      </c>
      <c r="Z97" s="162" t="str">
        <f>'P21'!F107</f>
        <v>nt</v>
      </c>
      <c r="AA97" s="162" t="str">
        <f>'P22'!F107</f>
        <v>nt</v>
      </c>
      <c r="AB97" s="162" t="str">
        <f>'P23'!F107</f>
        <v>nt</v>
      </c>
      <c r="AC97" s="162" t="str">
        <f>'P24'!F107</f>
        <v>nt</v>
      </c>
      <c r="AD97" s="162" t="str">
        <f>'P25'!F107</f>
        <v>nt</v>
      </c>
      <c r="AE97" s="264" t="str">
        <f>'P26'!F107</f>
        <v>nt</v>
      </c>
      <c r="AF97" s="41">
        <f t="shared" si="100"/>
        <v>1</v>
      </c>
      <c r="AG97" s="41">
        <f t="shared" si="101"/>
        <v>0</v>
      </c>
      <c r="AH97" s="41">
        <f t="shared" si="102"/>
        <v>3</v>
      </c>
      <c r="AI97" s="41">
        <f t="shared" si="103"/>
        <v>22</v>
      </c>
      <c r="AJ97" s="25" t="str">
        <f t="shared" si="104"/>
        <v>C</v>
      </c>
      <c r="AK97" s="20"/>
      <c r="AL97" s="20"/>
      <c r="AM97" s="20"/>
      <c r="AN97" s="20"/>
      <c r="AO97" s="20"/>
      <c r="AP97" s="20"/>
      <c r="AQ97" s="20"/>
      <c r="AR97" s="20"/>
      <c r="AS97" s="265" t="str">
        <f>Résultats!B108</f>
        <v>13.2</v>
      </c>
      <c r="AT97" s="266" t="str">
        <f>Résultats!C108</f>
        <v>A</v>
      </c>
      <c r="AU97" s="41">
        <f>'P01'!$G107</f>
        <v>0</v>
      </c>
      <c r="AV97" s="41">
        <f>'P02'!$G107</f>
        <v>0</v>
      </c>
      <c r="AW97" s="41">
        <f>'P03'!$G107</f>
        <v>0</v>
      </c>
      <c r="AX97" s="41">
        <f>'P04'!$G107</f>
        <v>0</v>
      </c>
      <c r="AY97" s="41">
        <f>'P05'!$G107</f>
        <v>0</v>
      </c>
      <c r="AZ97" s="41">
        <f>'P06'!$G107</f>
        <v>0</v>
      </c>
      <c r="BA97" s="41">
        <f>'P07'!$G107</f>
        <v>0</v>
      </c>
      <c r="BB97" s="41">
        <f>'P08'!$G107</f>
        <v>0</v>
      </c>
      <c r="BC97" s="41">
        <f>'P09'!$G107</f>
        <v>0</v>
      </c>
      <c r="BD97" s="41">
        <f>'P10'!$G107</f>
        <v>0</v>
      </c>
      <c r="BE97" s="41">
        <f>'P11'!$G107</f>
        <v>0</v>
      </c>
      <c r="BF97" s="41">
        <f>'P12'!$G107</f>
        <v>0</v>
      </c>
      <c r="BG97" s="41">
        <f>'P13'!$G107</f>
        <v>0</v>
      </c>
      <c r="BH97" s="41">
        <f>'P14'!$G107</f>
        <v>0</v>
      </c>
      <c r="BI97" s="41">
        <f>'P15'!$G107</f>
        <v>0</v>
      </c>
      <c r="BJ97" s="41">
        <f>'P16'!$G107</f>
        <v>0</v>
      </c>
      <c r="BK97" s="41">
        <f>'P17'!$G107</f>
        <v>0</v>
      </c>
      <c r="BL97" s="41">
        <f>'P18'!$G107</f>
        <v>0</v>
      </c>
      <c r="BM97" s="41">
        <f>'P19'!$G107</f>
        <v>0</v>
      </c>
      <c r="BN97" s="41">
        <f>'P20'!$G107</f>
        <v>0</v>
      </c>
      <c r="BO97" s="41"/>
      <c r="BP97" s="41">
        <f>'P22'!$G107</f>
        <v>0</v>
      </c>
      <c r="BQ97" s="41">
        <f>'P23'!$G107</f>
        <v>0</v>
      </c>
      <c r="BR97" s="41">
        <f>'P24'!$G107</f>
        <v>0</v>
      </c>
      <c r="BS97" s="41">
        <f>'P25'!$G107</f>
        <v>0</v>
      </c>
      <c r="BT97" s="267">
        <f>'P26'!$G107</f>
        <v>0</v>
      </c>
      <c r="BU97" s="41">
        <f t="shared" si="105"/>
        <v>0</v>
      </c>
      <c r="BV97" s="268" t="str">
        <f t="shared" si="106"/>
        <v>-</v>
      </c>
    </row>
    <row r="98" ht="15.75" customHeight="1">
      <c r="A98" s="269" t="s">
        <v>97</v>
      </c>
      <c r="B98" s="262" t="str">
        <f>Résultats!B109</f>
        <v>13.3</v>
      </c>
      <c r="C98" s="263" t="str">
        <f>Résultats!C109</f>
        <v>A</v>
      </c>
      <c r="D98" s="41">
        <f>Résultats!E109</f>
        <v>0</v>
      </c>
      <c r="E98" s="20"/>
      <c r="F98" s="159" t="str">
        <f>'P01'!F108</f>
        <v>na</v>
      </c>
      <c r="G98" s="162" t="str">
        <f>'P02'!F108</f>
        <v>na</v>
      </c>
      <c r="H98" s="162" t="str">
        <f>'P03'!F108</f>
        <v>na</v>
      </c>
      <c r="I98" s="162" t="str">
        <f>'P04'!F108</f>
        <v>c</v>
      </c>
      <c r="J98" s="162" t="str">
        <f>'P05'!F108</f>
        <v>nt</v>
      </c>
      <c r="K98" s="162" t="str">
        <f>'P06'!F108</f>
        <v>nt</v>
      </c>
      <c r="L98" s="162" t="str">
        <f>'P07'!F108</f>
        <v>nt</v>
      </c>
      <c r="M98" s="162" t="str">
        <f>'P08'!F108</f>
        <v>nt</v>
      </c>
      <c r="N98" s="162" t="str">
        <f>'P09'!F108</f>
        <v>nt</v>
      </c>
      <c r="O98" s="162" t="str">
        <f>'P10'!F108</f>
        <v>nt</v>
      </c>
      <c r="P98" s="162" t="str">
        <f>'P11'!F108</f>
        <v>nt</v>
      </c>
      <c r="Q98" s="162" t="str">
        <f>'P12'!F108</f>
        <v>nt</v>
      </c>
      <c r="R98" s="162" t="str">
        <f>'P13'!F108</f>
        <v>nt</v>
      </c>
      <c r="S98" s="162" t="str">
        <f>'P14'!F108</f>
        <v>nt</v>
      </c>
      <c r="T98" s="162" t="str">
        <f>'P15'!F108</f>
        <v>nt</v>
      </c>
      <c r="U98" s="162" t="str">
        <f>'P16'!F108</f>
        <v>nt</v>
      </c>
      <c r="V98" s="162" t="str">
        <f>'P17'!F108</f>
        <v>nt</v>
      </c>
      <c r="W98" s="162" t="str">
        <f>'P18'!F108</f>
        <v>nt</v>
      </c>
      <c r="X98" s="162" t="str">
        <f>'P19'!F108</f>
        <v>nt</v>
      </c>
      <c r="Y98" s="162" t="str">
        <f>'P20'!F108</f>
        <v>nt</v>
      </c>
      <c r="Z98" s="162" t="str">
        <f>'P21'!F108</f>
        <v>nt</v>
      </c>
      <c r="AA98" s="162" t="str">
        <f>'P22'!F108</f>
        <v>nt</v>
      </c>
      <c r="AB98" s="162" t="str">
        <f>'P23'!F108</f>
        <v>nt</v>
      </c>
      <c r="AC98" s="162" t="str">
        <f>'P24'!F108</f>
        <v>nt</v>
      </c>
      <c r="AD98" s="162" t="str">
        <f>'P25'!F108</f>
        <v>nt</v>
      </c>
      <c r="AE98" s="264" t="str">
        <f>'P26'!F108</f>
        <v>nt</v>
      </c>
      <c r="AF98" s="41">
        <f t="shared" si="100"/>
        <v>1</v>
      </c>
      <c r="AG98" s="41">
        <f t="shared" si="101"/>
        <v>0</v>
      </c>
      <c r="AH98" s="41">
        <f t="shared" si="102"/>
        <v>3</v>
      </c>
      <c r="AI98" s="41">
        <f t="shared" si="103"/>
        <v>22</v>
      </c>
      <c r="AJ98" s="25" t="str">
        <f t="shared" si="104"/>
        <v>C</v>
      </c>
      <c r="AK98" s="20"/>
      <c r="AL98" s="20"/>
      <c r="AM98" s="20"/>
      <c r="AN98" s="20"/>
      <c r="AO98" s="20"/>
      <c r="AP98" s="20"/>
      <c r="AQ98" s="20"/>
      <c r="AR98" s="20"/>
      <c r="AS98" s="265" t="str">
        <f>Résultats!B109</f>
        <v>13.3</v>
      </c>
      <c r="AT98" s="266" t="str">
        <f>Résultats!C109</f>
        <v>A</v>
      </c>
      <c r="AU98" s="41">
        <f>'P01'!$G108</f>
        <v>0</v>
      </c>
      <c r="AV98" s="41">
        <f>'P02'!$G108</f>
        <v>0</v>
      </c>
      <c r="AW98" s="41">
        <f>'P03'!$G108</f>
        <v>0</v>
      </c>
      <c r="AX98" s="41">
        <f>'P04'!$G108</f>
        <v>0</v>
      </c>
      <c r="AY98" s="41">
        <f>'P05'!$G108</f>
        <v>0</v>
      </c>
      <c r="AZ98" s="41">
        <f>'P06'!$G108</f>
        <v>0</v>
      </c>
      <c r="BA98" s="41">
        <f>'P07'!$G108</f>
        <v>0</v>
      </c>
      <c r="BB98" s="41">
        <f>'P08'!$G108</f>
        <v>0</v>
      </c>
      <c r="BC98" s="41">
        <f>'P09'!$G108</f>
        <v>0</v>
      </c>
      <c r="BD98" s="41">
        <f>'P10'!$G108</f>
        <v>0</v>
      </c>
      <c r="BE98" s="41">
        <f>'P11'!$G108</f>
        <v>0</v>
      </c>
      <c r="BF98" s="41">
        <f>'P12'!$G108</f>
        <v>0</v>
      </c>
      <c r="BG98" s="41">
        <f>'P13'!$G108</f>
        <v>0</v>
      </c>
      <c r="BH98" s="41">
        <f>'P14'!$G108</f>
        <v>0</v>
      </c>
      <c r="BI98" s="41">
        <f>'P15'!$G108</f>
        <v>0</v>
      </c>
      <c r="BJ98" s="41">
        <f>'P16'!$G108</f>
        <v>0</v>
      </c>
      <c r="BK98" s="41">
        <f>'P17'!$G108</f>
        <v>0</v>
      </c>
      <c r="BL98" s="41">
        <f>'P18'!$G108</f>
        <v>0</v>
      </c>
      <c r="BM98" s="41">
        <f>'P19'!$G108</f>
        <v>0</v>
      </c>
      <c r="BN98" s="41">
        <f>'P20'!$G108</f>
        <v>0</v>
      </c>
      <c r="BO98" s="41"/>
      <c r="BP98" s="41">
        <f>'P22'!$G108</f>
        <v>0</v>
      </c>
      <c r="BQ98" s="41">
        <f>'P23'!$G108</f>
        <v>0</v>
      </c>
      <c r="BR98" s="41">
        <f>'P24'!$G108</f>
        <v>0</v>
      </c>
      <c r="BS98" s="41">
        <f>'P25'!$G108</f>
        <v>0</v>
      </c>
      <c r="BT98" s="267">
        <f>'P26'!$G108</f>
        <v>0</v>
      </c>
      <c r="BU98" s="41">
        <f t="shared" si="105"/>
        <v>0</v>
      </c>
      <c r="BV98" s="268" t="str">
        <f t="shared" si="106"/>
        <v>-</v>
      </c>
    </row>
    <row r="99" ht="15.75" customHeight="1">
      <c r="A99" s="269" t="s">
        <v>97</v>
      </c>
      <c r="B99" s="262" t="str">
        <f>Résultats!B110</f>
        <v>13.4</v>
      </c>
      <c r="C99" s="263" t="str">
        <f>Résultats!C110</f>
        <v>A</v>
      </c>
      <c r="D99" s="41">
        <f>Résultats!E110</f>
        <v>0</v>
      </c>
      <c r="E99" s="20"/>
      <c r="F99" s="159" t="str">
        <f>'P01'!F109</f>
        <v>na</v>
      </c>
      <c r="G99" s="162" t="str">
        <f>'P02'!F109</f>
        <v>na</v>
      </c>
      <c r="H99" s="162" t="str">
        <f>'P03'!F109</f>
        <v>na</v>
      </c>
      <c r="I99" s="162" t="str">
        <f>'P04'!F109</f>
        <v>c</v>
      </c>
      <c r="J99" s="162" t="str">
        <f>'P05'!F109</f>
        <v>nt</v>
      </c>
      <c r="K99" s="162" t="str">
        <f>'P06'!F109</f>
        <v>nt</v>
      </c>
      <c r="L99" s="162" t="str">
        <f>'P07'!F109</f>
        <v>nt</v>
      </c>
      <c r="M99" s="162" t="str">
        <f>'P08'!F109</f>
        <v>nt</v>
      </c>
      <c r="N99" s="162" t="str">
        <f>'P09'!F109</f>
        <v>nt</v>
      </c>
      <c r="O99" s="162" t="str">
        <f>'P10'!F109</f>
        <v>nt</v>
      </c>
      <c r="P99" s="162" t="str">
        <f>'P11'!F109</f>
        <v>nt</v>
      </c>
      <c r="Q99" s="162" t="str">
        <f>'P12'!F109</f>
        <v>nt</v>
      </c>
      <c r="R99" s="162" t="str">
        <f>'P13'!F109</f>
        <v>nt</v>
      </c>
      <c r="S99" s="162" t="str">
        <f>'P14'!F109</f>
        <v>nt</v>
      </c>
      <c r="T99" s="162" t="str">
        <f>'P15'!F109</f>
        <v>nt</v>
      </c>
      <c r="U99" s="162" t="str">
        <f>'P16'!F109</f>
        <v>nt</v>
      </c>
      <c r="V99" s="162" t="str">
        <f>'P17'!F109</f>
        <v>nt</v>
      </c>
      <c r="W99" s="162" t="str">
        <f>'P18'!F109</f>
        <v>nt</v>
      </c>
      <c r="X99" s="162" t="str">
        <f>'P19'!F109</f>
        <v>nt</v>
      </c>
      <c r="Y99" s="162" t="str">
        <f>'P20'!F109</f>
        <v>nt</v>
      </c>
      <c r="Z99" s="162" t="str">
        <f>'P21'!F109</f>
        <v>nt</v>
      </c>
      <c r="AA99" s="162" t="str">
        <f>'P22'!F109</f>
        <v>nt</v>
      </c>
      <c r="AB99" s="162" t="str">
        <f>'P23'!F109</f>
        <v>nt</v>
      </c>
      <c r="AC99" s="162" t="str">
        <f>'P24'!F109</f>
        <v>nt</v>
      </c>
      <c r="AD99" s="162" t="str">
        <f>'P25'!F109</f>
        <v>nt</v>
      </c>
      <c r="AE99" s="264" t="str">
        <f>'P26'!F109</f>
        <v>nt</v>
      </c>
      <c r="AF99" s="41">
        <f t="shared" si="100"/>
        <v>1</v>
      </c>
      <c r="AG99" s="41">
        <f t="shared" si="101"/>
        <v>0</v>
      </c>
      <c r="AH99" s="41">
        <f t="shared" si="102"/>
        <v>3</v>
      </c>
      <c r="AI99" s="41">
        <f t="shared" si="103"/>
        <v>22</v>
      </c>
      <c r="AJ99" s="25" t="str">
        <f t="shared" si="104"/>
        <v>C</v>
      </c>
      <c r="AK99" s="20"/>
      <c r="AL99" s="20"/>
      <c r="AM99" s="20"/>
      <c r="AN99" s="20"/>
      <c r="AO99" s="20"/>
      <c r="AP99" s="20"/>
      <c r="AQ99" s="20"/>
      <c r="AR99" s="20"/>
      <c r="AS99" s="265" t="str">
        <f>Résultats!B110</f>
        <v>13.4</v>
      </c>
      <c r="AT99" s="266" t="str">
        <f>Résultats!C110</f>
        <v>A</v>
      </c>
      <c r="AU99" s="41">
        <f>'P01'!$G109</f>
        <v>0</v>
      </c>
      <c r="AV99" s="41">
        <f>'P02'!$G109</f>
        <v>0</v>
      </c>
      <c r="AW99" s="41">
        <f>'P03'!$G109</f>
        <v>0</v>
      </c>
      <c r="AX99" s="41">
        <f>'P04'!$G109</f>
        <v>0</v>
      </c>
      <c r="AY99" s="41">
        <f>'P05'!$G109</f>
        <v>0</v>
      </c>
      <c r="AZ99" s="41">
        <f>'P06'!$G109</f>
        <v>0</v>
      </c>
      <c r="BA99" s="41">
        <f>'P07'!$G109</f>
        <v>0</v>
      </c>
      <c r="BB99" s="41">
        <f>'P08'!$G109</f>
        <v>0</v>
      </c>
      <c r="BC99" s="41">
        <f>'P09'!$G109</f>
        <v>0</v>
      </c>
      <c r="BD99" s="41">
        <f>'P10'!$G109</f>
        <v>0</v>
      </c>
      <c r="BE99" s="41">
        <f>'P11'!$G109</f>
        <v>0</v>
      </c>
      <c r="BF99" s="41">
        <f>'P12'!$G109</f>
        <v>0</v>
      </c>
      <c r="BG99" s="41">
        <f>'P13'!$G109</f>
        <v>0</v>
      </c>
      <c r="BH99" s="41">
        <f>'P14'!$G109</f>
        <v>0</v>
      </c>
      <c r="BI99" s="41">
        <f>'P15'!$G109</f>
        <v>0</v>
      </c>
      <c r="BJ99" s="41">
        <f>'P16'!$G109</f>
        <v>0</v>
      </c>
      <c r="BK99" s="41">
        <f>'P17'!$G109</f>
        <v>0</v>
      </c>
      <c r="BL99" s="41">
        <f>'P18'!$G109</f>
        <v>0</v>
      </c>
      <c r="BM99" s="41">
        <f>'P19'!$G109</f>
        <v>0</v>
      </c>
      <c r="BN99" s="41">
        <f>'P20'!$G109</f>
        <v>0</v>
      </c>
      <c r="BO99" s="41"/>
      <c r="BP99" s="41">
        <f>'P22'!$G109</f>
        <v>0</v>
      </c>
      <c r="BQ99" s="41">
        <f>'P23'!$G109</f>
        <v>0</v>
      </c>
      <c r="BR99" s="41">
        <f>'P24'!$G109</f>
        <v>0</v>
      </c>
      <c r="BS99" s="41">
        <f>'P25'!$G109</f>
        <v>0</v>
      </c>
      <c r="BT99" s="267">
        <f>'P26'!$G109</f>
        <v>0</v>
      </c>
      <c r="BU99" s="41">
        <f t="shared" si="105"/>
        <v>0</v>
      </c>
      <c r="BV99" s="268" t="str">
        <f t="shared" si="106"/>
        <v>-</v>
      </c>
    </row>
    <row r="100" ht="15.75" customHeight="1">
      <c r="A100" s="269" t="s">
        <v>97</v>
      </c>
      <c r="B100" s="262" t="str">
        <f>Résultats!B111</f>
        <v>13.5</v>
      </c>
      <c r="C100" s="263" t="str">
        <f>Résultats!C111</f>
        <v>A</v>
      </c>
      <c r="D100" s="41">
        <f>Résultats!E111</f>
        <v>0</v>
      </c>
      <c r="E100" s="20"/>
      <c r="F100" s="159" t="str">
        <f>'P01'!F110</f>
        <v>na</v>
      </c>
      <c r="G100" s="162" t="str">
        <f>'P02'!F110</f>
        <v>na</v>
      </c>
      <c r="H100" s="162" t="str">
        <f>'P03'!F110</f>
        <v>na</v>
      </c>
      <c r="I100" s="162" t="str">
        <f>'P04'!F110</f>
        <v>na</v>
      </c>
      <c r="J100" s="162" t="str">
        <f>'P05'!F110</f>
        <v>nt</v>
      </c>
      <c r="K100" s="162" t="str">
        <f>'P06'!F110</f>
        <v>nt</v>
      </c>
      <c r="L100" s="162" t="str">
        <f>'P07'!F110</f>
        <v>nt</v>
      </c>
      <c r="M100" s="162" t="str">
        <f>'P08'!F110</f>
        <v>nt</v>
      </c>
      <c r="N100" s="162" t="str">
        <f>'P09'!F110</f>
        <v>nt</v>
      </c>
      <c r="O100" s="162" t="str">
        <f>'P10'!F110</f>
        <v>nt</v>
      </c>
      <c r="P100" s="162" t="str">
        <f>'P11'!F110</f>
        <v>nt</v>
      </c>
      <c r="Q100" s="162" t="str">
        <f>'P12'!F110</f>
        <v>nt</v>
      </c>
      <c r="R100" s="162" t="str">
        <f>'P13'!F110</f>
        <v>nt</v>
      </c>
      <c r="S100" s="162" t="str">
        <f>'P14'!F110</f>
        <v>nt</v>
      </c>
      <c r="T100" s="162" t="str">
        <f>'P15'!F110</f>
        <v>nt</v>
      </c>
      <c r="U100" s="162" t="str">
        <f>'P16'!F110</f>
        <v>nt</v>
      </c>
      <c r="V100" s="162" t="str">
        <f>'P17'!F110</f>
        <v>nt</v>
      </c>
      <c r="W100" s="162" t="str">
        <f>'P18'!F110</f>
        <v>nt</v>
      </c>
      <c r="X100" s="162" t="str">
        <f>'P19'!F110</f>
        <v>nt</v>
      </c>
      <c r="Y100" s="162" t="str">
        <f>'P20'!F110</f>
        <v>nt</v>
      </c>
      <c r="Z100" s="162" t="str">
        <f>'P21'!F110</f>
        <v>nt</v>
      </c>
      <c r="AA100" s="162" t="str">
        <f>'P22'!F110</f>
        <v>nt</v>
      </c>
      <c r="AB100" s="162" t="str">
        <f>'P23'!F110</f>
        <v>nt</v>
      </c>
      <c r="AC100" s="162" t="str">
        <f>'P24'!F110</f>
        <v>nt</v>
      </c>
      <c r="AD100" s="162" t="str">
        <f>'P25'!F110</f>
        <v>nt</v>
      </c>
      <c r="AE100" s="264" t="str">
        <f>'P26'!F110</f>
        <v>nt</v>
      </c>
      <c r="AF100" s="41">
        <f t="shared" si="100"/>
        <v>0</v>
      </c>
      <c r="AG100" s="41">
        <f t="shared" si="101"/>
        <v>0</v>
      </c>
      <c r="AH100" s="41">
        <f t="shared" si="102"/>
        <v>4</v>
      </c>
      <c r="AI100" s="41">
        <f t="shared" si="103"/>
        <v>22</v>
      </c>
      <c r="AJ100" s="25" t="str">
        <f t="shared" si="104"/>
        <v>NA</v>
      </c>
      <c r="AK100" s="20"/>
      <c r="AL100" s="20"/>
      <c r="AM100" s="20"/>
      <c r="AN100" s="20"/>
      <c r="AO100" s="20"/>
      <c r="AP100" s="20"/>
      <c r="AQ100" s="20"/>
      <c r="AR100" s="20"/>
      <c r="AS100" s="265" t="str">
        <f>Résultats!B111</f>
        <v>13.5</v>
      </c>
      <c r="AT100" s="266" t="str">
        <f>Résultats!C111</f>
        <v>A</v>
      </c>
      <c r="AU100" s="41">
        <f>'P01'!$G110</f>
        <v>0</v>
      </c>
      <c r="AV100" s="41">
        <f>'P02'!$G110</f>
        <v>0</v>
      </c>
      <c r="AW100" s="41">
        <f>'P03'!$G110</f>
        <v>0</v>
      </c>
      <c r="AX100" s="41">
        <f>'P04'!$G110</f>
        <v>0</v>
      </c>
      <c r="AY100" s="41">
        <f>'P05'!$G110</f>
        <v>0</v>
      </c>
      <c r="AZ100" s="41">
        <f>'P06'!$G110</f>
        <v>0</v>
      </c>
      <c r="BA100" s="41">
        <f>'P07'!$G110</f>
        <v>0</v>
      </c>
      <c r="BB100" s="41">
        <f>'P08'!$G110</f>
        <v>0</v>
      </c>
      <c r="BC100" s="41">
        <f>'P09'!$G110</f>
        <v>0</v>
      </c>
      <c r="BD100" s="41">
        <f>'P10'!$G110</f>
        <v>0</v>
      </c>
      <c r="BE100" s="41">
        <f>'P11'!$G110</f>
        <v>0</v>
      </c>
      <c r="BF100" s="41">
        <f>'P12'!$G110</f>
        <v>0</v>
      </c>
      <c r="BG100" s="41">
        <f>'P13'!$G110</f>
        <v>0</v>
      </c>
      <c r="BH100" s="41">
        <f>'P14'!$G110</f>
        <v>0</v>
      </c>
      <c r="BI100" s="41">
        <f>'P15'!$G110</f>
        <v>0</v>
      </c>
      <c r="BJ100" s="41">
        <f>'P16'!$G110</f>
        <v>0</v>
      </c>
      <c r="BK100" s="41">
        <f>'P17'!$G110</f>
        <v>0</v>
      </c>
      <c r="BL100" s="41">
        <f>'P18'!$G110</f>
        <v>0</v>
      </c>
      <c r="BM100" s="41">
        <f>'P19'!$G110</f>
        <v>0</v>
      </c>
      <c r="BN100" s="41">
        <f>'P20'!$G110</f>
        <v>0</v>
      </c>
      <c r="BO100" s="41"/>
      <c r="BP100" s="41">
        <f>'P22'!$G110</f>
        <v>0</v>
      </c>
      <c r="BQ100" s="41">
        <f>'P23'!$G110</f>
        <v>0</v>
      </c>
      <c r="BR100" s="41">
        <f>'P24'!$G110</f>
        <v>0</v>
      </c>
      <c r="BS100" s="41">
        <f>'P25'!$G110</f>
        <v>0</v>
      </c>
      <c r="BT100" s="267">
        <f>'P26'!$G110</f>
        <v>0</v>
      </c>
      <c r="BU100" s="41">
        <f t="shared" si="105"/>
        <v>0</v>
      </c>
      <c r="BV100" s="268" t="str">
        <f t="shared" si="106"/>
        <v>-</v>
      </c>
    </row>
    <row r="101" ht="15.75" customHeight="1">
      <c r="A101" s="269" t="s">
        <v>97</v>
      </c>
      <c r="B101" s="262" t="str">
        <f>Résultats!B112</f>
        <v>13.6</v>
      </c>
      <c r="C101" s="263" t="str">
        <f>Résultats!C112</f>
        <v>A</v>
      </c>
      <c r="D101" s="41">
        <f>Résultats!E112</f>
        <v>0</v>
      </c>
      <c r="E101" s="20"/>
      <c r="F101" s="159" t="str">
        <f>'P01'!F111</f>
        <v>na</v>
      </c>
      <c r="G101" s="162" t="str">
        <f>'P02'!F111</f>
        <v>na</v>
      </c>
      <c r="H101" s="162" t="str">
        <f>'P03'!F111</f>
        <v>na</v>
      </c>
      <c r="I101" s="162" t="str">
        <f>'P04'!F111</f>
        <v>na</v>
      </c>
      <c r="J101" s="162" t="str">
        <f>'P05'!F111</f>
        <v>nt</v>
      </c>
      <c r="K101" s="162" t="str">
        <f>'P06'!F111</f>
        <v>nt</v>
      </c>
      <c r="L101" s="162" t="str">
        <f>'P07'!F111</f>
        <v>nt</v>
      </c>
      <c r="M101" s="162" t="str">
        <f>'P08'!F111</f>
        <v>nt</v>
      </c>
      <c r="N101" s="162" t="str">
        <f>'P09'!F111</f>
        <v>nt</v>
      </c>
      <c r="O101" s="162" t="str">
        <f>'P10'!F111</f>
        <v>nt</v>
      </c>
      <c r="P101" s="162" t="str">
        <f>'P11'!F111</f>
        <v>nt</v>
      </c>
      <c r="Q101" s="162" t="str">
        <f>'P12'!F111</f>
        <v>nt</v>
      </c>
      <c r="R101" s="162" t="str">
        <f>'P13'!F111</f>
        <v>nt</v>
      </c>
      <c r="S101" s="162" t="str">
        <f>'P14'!F111</f>
        <v>nt</v>
      </c>
      <c r="T101" s="162" t="str">
        <f>'P15'!F111</f>
        <v>nt</v>
      </c>
      <c r="U101" s="162" t="str">
        <f>'P16'!F111</f>
        <v>nt</v>
      </c>
      <c r="V101" s="162" t="str">
        <f>'P17'!F111</f>
        <v>nt</v>
      </c>
      <c r="W101" s="162" t="str">
        <f>'P18'!F111</f>
        <v>nt</v>
      </c>
      <c r="X101" s="162" t="str">
        <f>'P19'!F111</f>
        <v>nt</v>
      </c>
      <c r="Y101" s="162" t="str">
        <f>'P20'!F111</f>
        <v>nt</v>
      </c>
      <c r="Z101" s="162" t="str">
        <f>'P21'!F111</f>
        <v>nt</v>
      </c>
      <c r="AA101" s="162" t="str">
        <f>'P22'!F111</f>
        <v>nt</v>
      </c>
      <c r="AB101" s="162" t="str">
        <f>'P23'!F111</f>
        <v>nt</v>
      </c>
      <c r="AC101" s="162" t="str">
        <f>'P24'!F111</f>
        <v>nt</v>
      </c>
      <c r="AD101" s="162" t="str">
        <f>'P25'!F111</f>
        <v>nt</v>
      </c>
      <c r="AE101" s="264" t="str">
        <f>'P26'!F111</f>
        <v>nt</v>
      </c>
      <c r="AF101" s="41">
        <f t="shared" si="100"/>
        <v>0</v>
      </c>
      <c r="AG101" s="41">
        <f t="shared" si="101"/>
        <v>0</v>
      </c>
      <c r="AH101" s="41">
        <f t="shared" si="102"/>
        <v>4</v>
      </c>
      <c r="AI101" s="41">
        <f t="shared" si="103"/>
        <v>22</v>
      </c>
      <c r="AJ101" s="25" t="str">
        <f t="shared" si="104"/>
        <v>NA</v>
      </c>
      <c r="AK101" s="20"/>
      <c r="AL101" s="20"/>
      <c r="AM101" s="20"/>
      <c r="AN101" s="20"/>
      <c r="AO101" s="20"/>
      <c r="AP101" s="20"/>
      <c r="AQ101" s="20"/>
      <c r="AR101" s="20"/>
      <c r="AS101" s="265" t="str">
        <f>Résultats!B112</f>
        <v>13.6</v>
      </c>
      <c r="AT101" s="266" t="str">
        <f>Résultats!C112</f>
        <v>A</v>
      </c>
      <c r="AU101" s="41">
        <f>'P01'!$G111</f>
        <v>0</v>
      </c>
      <c r="AV101" s="41">
        <f>'P02'!$G111</f>
        <v>0</v>
      </c>
      <c r="AW101" s="41">
        <f>'P03'!$G111</f>
        <v>0</v>
      </c>
      <c r="AX101" s="41">
        <f>'P04'!$G111</f>
        <v>0</v>
      </c>
      <c r="AY101" s="41">
        <f>'P05'!$G111</f>
        <v>0</v>
      </c>
      <c r="AZ101" s="41">
        <f>'P06'!$G111</f>
        <v>0</v>
      </c>
      <c r="BA101" s="41">
        <f>'P07'!$G111</f>
        <v>0</v>
      </c>
      <c r="BB101" s="41">
        <f>'P08'!$G111</f>
        <v>0</v>
      </c>
      <c r="BC101" s="41">
        <f>'P09'!$G111</f>
        <v>0</v>
      </c>
      <c r="BD101" s="41">
        <f>'P10'!$G111</f>
        <v>0</v>
      </c>
      <c r="BE101" s="41">
        <f>'P11'!$G111</f>
        <v>0</v>
      </c>
      <c r="BF101" s="41">
        <f>'P12'!$G111</f>
        <v>0</v>
      </c>
      <c r="BG101" s="41">
        <f>'P13'!$G111</f>
        <v>0</v>
      </c>
      <c r="BH101" s="41">
        <f>'P14'!$G111</f>
        <v>0</v>
      </c>
      <c r="BI101" s="41">
        <f>'P15'!$G111</f>
        <v>0</v>
      </c>
      <c r="BJ101" s="41">
        <f>'P16'!$G111</f>
        <v>0</v>
      </c>
      <c r="BK101" s="41">
        <f>'P17'!$G111</f>
        <v>0</v>
      </c>
      <c r="BL101" s="41">
        <f>'P18'!$G111</f>
        <v>0</v>
      </c>
      <c r="BM101" s="41">
        <f>'P19'!$G111</f>
        <v>0</v>
      </c>
      <c r="BN101" s="41">
        <f>'P20'!$G111</f>
        <v>0</v>
      </c>
      <c r="BO101" s="41"/>
      <c r="BP101" s="41">
        <f>'P22'!$G111</f>
        <v>0</v>
      </c>
      <c r="BQ101" s="41">
        <f>'P23'!$G111</f>
        <v>0</v>
      </c>
      <c r="BR101" s="41">
        <f>'P24'!$G111</f>
        <v>0</v>
      </c>
      <c r="BS101" s="41">
        <f>'P25'!$G111</f>
        <v>0</v>
      </c>
      <c r="BT101" s="267">
        <f>'P26'!$G111</f>
        <v>0</v>
      </c>
      <c r="BU101" s="41">
        <f t="shared" si="105"/>
        <v>0</v>
      </c>
      <c r="BV101" s="268" t="str">
        <f t="shared" si="106"/>
        <v>-</v>
      </c>
    </row>
    <row r="102" ht="15.75" customHeight="1">
      <c r="A102" s="269" t="s">
        <v>97</v>
      </c>
      <c r="B102" s="262" t="str">
        <f>Résultats!B113</f>
        <v>13.7</v>
      </c>
      <c r="C102" s="263" t="str">
        <f>Résultats!C113</f>
        <v>A</v>
      </c>
      <c r="D102" s="41">
        <f>Résultats!E113</f>
        <v>0</v>
      </c>
      <c r="E102" s="20"/>
      <c r="F102" s="159" t="str">
        <f>'P01'!F112</f>
        <v>na</v>
      </c>
      <c r="G102" s="162" t="str">
        <f>'P02'!F112</f>
        <v>na</v>
      </c>
      <c r="H102" s="162" t="str">
        <f>'P03'!F112</f>
        <v>na</v>
      </c>
      <c r="I102" s="162" t="str">
        <f>'P04'!F112</f>
        <v>na</v>
      </c>
      <c r="J102" s="162" t="str">
        <f>'P05'!F112</f>
        <v>nt</v>
      </c>
      <c r="K102" s="162" t="str">
        <f>'P06'!F112</f>
        <v>nt</v>
      </c>
      <c r="L102" s="162" t="str">
        <f>'P07'!F112</f>
        <v>nt</v>
      </c>
      <c r="M102" s="162" t="str">
        <f>'P08'!F112</f>
        <v>nt</v>
      </c>
      <c r="N102" s="162" t="str">
        <f>'P09'!F112</f>
        <v>nt</v>
      </c>
      <c r="O102" s="162" t="str">
        <f>'P10'!F112</f>
        <v>nt</v>
      </c>
      <c r="P102" s="162" t="str">
        <f>'P11'!F112</f>
        <v>nt</v>
      </c>
      <c r="Q102" s="162" t="str">
        <f>'P12'!F112</f>
        <v>nt</v>
      </c>
      <c r="R102" s="162" t="str">
        <f>'P13'!F112</f>
        <v>nt</v>
      </c>
      <c r="S102" s="162" t="str">
        <f>'P14'!F112</f>
        <v>nt</v>
      </c>
      <c r="T102" s="162" t="str">
        <f>'P15'!F112</f>
        <v>nt</v>
      </c>
      <c r="U102" s="162" t="str">
        <f>'P16'!F112</f>
        <v>nt</v>
      </c>
      <c r="V102" s="162" t="str">
        <f>'P17'!F112</f>
        <v>nt</v>
      </c>
      <c r="W102" s="162" t="str">
        <f>'P18'!F112</f>
        <v>nt</v>
      </c>
      <c r="X102" s="162" t="str">
        <f>'P19'!F112</f>
        <v>nt</v>
      </c>
      <c r="Y102" s="162" t="str">
        <f>'P20'!F112</f>
        <v>nt</v>
      </c>
      <c r="Z102" s="162" t="str">
        <f>'P21'!F112</f>
        <v>nt</v>
      </c>
      <c r="AA102" s="162" t="str">
        <f>'P22'!F112</f>
        <v>nt</v>
      </c>
      <c r="AB102" s="162" t="str">
        <f>'P23'!F112</f>
        <v>nt</v>
      </c>
      <c r="AC102" s="162" t="str">
        <f>'P24'!F112</f>
        <v>nt</v>
      </c>
      <c r="AD102" s="162" t="str">
        <f>'P25'!F112</f>
        <v>nt</v>
      </c>
      <c r="AE102" s="264" t="str">
        <f>'P26'!F112</f>
        <v>nt</v>
      </c>
      <c r="AF102" s="41">
        <f t="shared" si="100"/>
        <v>0</v>
      </c>
      <c r="AG102" s="41">
        <f t="shared" si="101"/>
        <v>0</v>
      </c>
      <c r="AH102" s="41">
        <f t="shared" si="102"/>
        <v>4</v>
      </c>
      <c r="AI102" s="41">
        <f t="shared" si="103"/>
        <v>22</v>
      </c>
      <c r="AJ102" s="25" t="str">
        <f t="shared" si="104"/>
        <v>NA</v>
      </c>
      <c r="AK102" s="20"/>
      <c r="AL102" s="20"/>
      <c r="AM102" s="20"/>
      <c r="AN102" s="20"/>
      <c r="AO102" s="20"/>
      <c r="AP102" s="20"/>
      <c r="AQ102" s="20"/>
      <c r="AR102" s="20"/>
      <c r="AS102" s="265" t="str">
        <f>Résultats!B113</f>
        <v>13.7</v>
      </c>
      <c r="AT102" s="266" t="str">
        <f>Résultats!C113</f>
        <v>A</v>
      </c>
      <c r="AU102" s="41">
        <f>'P01'!$G112</f>
        <v>0</v>
      </c>
      <c r="AV102" s="41">
        <f>'P02'!$G112</f>
        <v>0</v>
      </c>
      <c r="AW102" s="41">
        <f>'P03'!$G112</f>
        <v>0</v>
      </c>
      <c r="AX102" s="41">
        <f>'P04'!$G112</f>
        <v>0</v>
      </c>
      <c r="AY102" s="41">
        <f>'P05'!$G112</f>
        <v>0</v>
      </c>
      <c r="AZ102" s="41">
        <f>'P06'!$G112</f>
        <v>0</v>
      </c>
      <c r="BA102" s="41">
        <f>'P07'!$G112</f>
        <v>0</v>
      </c>
      <c r="BB102" s="41">
        <f>'P08'!$G112</f>
        <v>0</v>
      </c>
      <c r="BC102" s="41">
        <f>'P09'!$G112</f>
        <v>0</v>
      </c>
      <c r="BD102" s="41">
        <f>'P10'!$G112</f>
        <v>0</v>
      </c>
      <c r="BE102" s="41">
        <f>'P11'!$G112</f>
        <v>0</v>
      </c>
      <c r="BF102" s="41">
        <f>'P12'!$G112</f>
        <v>0</v>
      </c>
      <c r="BG102" s="41">
        <f>'P13'!$G112</f>
        <v>0</v>
      </c>
      <c r="BH102" s="41">
        <f>'P14'!$G112</f>
        <v>0</v>
      </c>
      <c r="BI102" s="41">
        <f>'P15'!$G112</f>
        <v>0</v>
      </c>
      <c r="BJ102" s="41">
        <f>'P16'!$G112</f>
        <v>0</v>
      </c>
      <c r="BK102" s="41">
        <f>'P17'!$G112</f>
        <v>0</v>
      </c>
      <c r="BL102" s="41">
        <f>'P18'!$G112</f>
        <v>0</v>
      </c>
      <c r="BM102" s="41">
        <f>'P19'!$G112</f>
        <v>0</v>
      </c>
      <c r="BN102" s="41">
        <f>'P20'!$G112</f>
        <v>0</v>
      </c>
      <c r="BO102" s="41"/>
      <c r="BP102" s="41">
        <f>'P22'!$G112</f>
        <v>0</v>
      </c>
      <c r="BQ102" s="41">
        <f>'P23'!$G112</f>
        <v>0</v>
      </c>
      <c r="BR102" s="41">
        <f>'P24'!$G112</f>
        <v>0</v>
      </c>
      <c r="BS102" s="41">
        <f>'P25'!$G112</f>
        <v>0</v>
      </c>
      <c r="BT102" s="267">
        <f>'P26'!$G112</f>
        <v>0</v>
      </c>
      <c r="BU102" s="41">
        <f t="shared" si="105"/>
        <v>0</v>
      </c>
      <c r="BV102" s="268" t="str">
        <f t="shared" si="106"/>
        <v>-</v>
      </c>
    </row>
    <row r="103" ht="15.75" customHeight="1">
      <c r="A103" s="269" t="s">
        <v>97</v>
      </c>
      <c r="B103" s="262" t="str">
        <f>Résultats!B114</f>
        <v>13.8</v>
      </c>
      <c r="C103" s="263" t="str">
        <f>Résultats!C114</f>
        <v>A</v>
      </c>
      <c r="D103" s="41">
        <f>Résultats!E114</f>
        <v>0</v>
      </c>
      <c r="E103" s="20"/>
      <c r="F103" s="159" t="str">
        <f>'P01'!F113</f>
        <v>na</v>
      </c>
      <c r="G103" s="162" t="str">
        <f>'P02'!F113</f>
        <v>na</v>
      </c>
      <c r="H103" s="162" t="str">
        <f>'P03'!F113</f>
        <v>na</v>
      </c>
      <c r="I103" s="162" t="str">
        <f>'P04'!F113</f>
        <v>na</v>
      </c>
      <c r="J103" s="162" t="str">
        <f>'P05'!F113</f>
        <v>nt</v>
      </c>
      <c r="K103" s="162" t="str">
        <f>'P06'!F113</f>
        <v>nt</v>
      </c>
      <c r="L103" s="162" t="str">
        <f>'P07'!F113</f>
        <v>nt</v>
      </c>
      <c r="M103" s="162" t="str">
        <f>'P08'!F113</f>
        <v>nt</v>
      </c>
      <c r="N103" s="162" t="str">
        <f>'P09'!F113</f>
        <v>nt</v>
      </c>
      <c r="O103" s="162" t="str">
        <f>'P10'!F113</f>
        <v>nt</v>
      </c>
      <c r="P103" s="162" t="str">
        <f>'P11'!F113</f>
        <v>nt</v>
      </c>
      <c r="Q103" s="162" t="str">
        <f>'P12'!F113</f>
        <v>nt</v>
      </c>
      <c r="R103" s="162" t="str">
        <f>'P13'!F113</f>
        <v>nt</v>
      </c>
      <c r="S103" s="162" t="str">
        <f>'P14'!F113</f>
        <v>nt</v>
      </c>
      <c r="T103" s="162" t="str">
        <f>'P15'!F113</f>
        <v>nt</v>
      </c>
      <c r="U103" s="162" t="str">
        <f>'P16'!F113</f>
        <v>nt</v>
      </c>
      <c r="V103" s="162" t="str">
        <f>'P17'!F113</f>
        <v>nt</v>
      </c>
      <c r="W103" s="162" t="str">
        <f>'P18'!F113</f>
        <v>nt</v>
      </c>
      <c r="X103" s="162" t="str">
        <f>'P19'!F113</f>
        <v>nt</v>
      </c>
      <c r="Y103" s="162" t="str">
        <f>'P20'!F113</f>
        <v>nt</v>
      </c>
      <c r="Z103" s="162" t="str">
        <f>'P21'!F113</f>
        <v>nt</v>
      </c>
      <c r="AA103" s="162" t="str">
        <f>'P22'!F113</f>
        <v>nt</v>
      </c>
      <c r="AB103" s="162" t="str">
        <f>'P23'!F113</f>
        <v>nt</v>
      </c>
      <c r="AC103" s="162" t="str">
        <f>'P24'!F113</f>
        <v>nt</v>
      </c>
      <c r="AD103" s="162" t="str">
        <f>'P25'!F113</f>
        <v>nt</v>
      </c>
      <c r="AE103" s="264" t="str">
        <f>'P26'!F113</f>
        <v>nt</v>
      </c>
      <c r="AF103" s="41">
        <f t="shared" si="100"/>
        <v>0</v>
      </c>
      <c r="AG103" s="41">
        <f t="shared" si="101"/>
        <v>0</v>
      </c>
      <c r="AH103" s="41">
        <f t="shared" si="102"/>
        <v>4</v>
      </c>
      <c r="AI103" s="41">
        <f t="shared" si="103"/>
        <v>22</v>
      </c>
      <c r="AJ103" s="25" t="str">
        <f t="shared" si="104"/>
        <v>NA</v>
      </c>
      <c r="AK103" s="20"/>
      <c r="AL103" s="20"/>
      <c r="AM103" s="20"/>
      <c r="AN103" s="20"/>
      <c r="AO103" s="20"/>
      <c r="AP103" s="20"/>
      <c r="AQ103" s="20"/>
      <c r="AR103" s="20"/>
      <c r="AS103" s="265" t="str">
        <f>Résultats!B114</f>
        <v>13.8</v>
      </c>
      <c r="AT103" s="266" t="str">
        <f>Résultats!C114</f>
        <v>A</v>
      </c>
      <c r="AU103" s="41">
        <f>'P01'!$G113</f>
        <v>0</v>
      </c>
      <c r="AV103" s="41">
        <f>'P02'!$G113</f>
        <v>0</v>
      </c>
      <c r="AW103" s="41">
        <f>'P03'!$G113</f>
        <v>0</v>
      </c>
      <c r="AX103" s="41">
        <f>'P04'!$G113</f>
        <v>0</v>
      </c>
      <c r="AY103" s="41">
        <f>'P05'!$G113</f>
        <v>0</v>
      </c>
      <c r="AZ103" s="41">
        <f>'P06'!$G113</f>
        <v>0</v>
      </c>
      <c r="BA103" s="41">
        <f>'P07'!$G113</f>
        <v>0</v>
      </c>
      <c r="BB103" s="41">
        <f>'P08'!$G113</f>
        <v>0</v>
      </c>
      <c r="BC103" s="41">
        <f>'P09'!$G113</f>
        <v>0</v>
      </c>
      <c r="BD103" s="41">
        <f>'P10'!$G113</f>
        <v>0</v>
      </c>
      <c r="BE103" s="41">
        <f>'P11'!$G113</f>
        <v>0</v>
      </c>
      <c r="BF103" s="41">
        <f>'P12'!$G113</f>
        <v>0</v>
      </c>
      <c r="BG103" s="41">
        <f>'P13'!$G113</f>
        <v>0</v>
      </c>
      <c r="BH103" s="41">
        <f>'P14'!$G113</f>
        <v>0</v>
      </c>
      <c r="BI103" s="41">
        <f>'P15'!$G113</f>
        <v>0</v>
      </c>
      <c r="BJ103" s="41">
        <f>'P16'!$G113</f>
        <v>0</v>
      </c>
      <c r="BK103" s="41">
        <f>'P17'!$G113</f>
        <v>0</v>
      </c>
      <c r="BL103" s="41">
        <f>'P18'!$G113</f>
        <v>0</v>
      </c>
      <c r="BM103" s="41">
        <f>'P19'!$G113</f>
        <v>0</v>
      </c>
      <c r="BN103" s="41">
        <f>'P20'!$G113</f>
        <v>0</v>
      </c>
      <c r="BO103" s="41"/>
      <c r="BP103" s="41">
        <f>'P22'!$G113</f>
        <v>0</v>
      </c>
      <c r="BQ103" s="41">
        <f>'P23'!$G113</f>
        <v>0</v>
      </c>
      <c r="BR103" s="41">
        <f>'P24'!$G113</f>
        <v>0</v>
      </c>
      <c r="BS103" s="41">
        <f>'P25'!$G113</f>
        <v>0</v>
      </c>
      <c r="BT103" s="267">
        <f>'P26'!$G113</f>
        <v>0</v>
      </c>
      <c r="BU103" s="41">
        <f t="shared" si="105"/>
        <v>0</v>
      </c>
      <c r="BV103" s="268" t="str">
        <f t="shared" si="106"/>
        <v>-</v>
      </c>
    </row>
    <row r="104" ht="15.75" customHeight="1">
      <c r="A104" s="269" t="s">
        <v>97</v>
      </c>
      <c r="B104" s="262" t="str">
        <f>Résultats!B115</f>
        <v>13.9</v>
      </c>
      <c r="C104" s="263" t="str">
        <f>Résultats!C115</f>
        <v>AA</v>
      </c>
      <c r="D104" s="41">
        <f>Résultats!E115</f>
        <v>0</v>
      </c>
      <c r="E104" s="20"/>
      <c r="F104" s="159" t="str">
        <f>'P01'!F114</f>
        <v>c</v>
      </c>
      <c r="G104" s="162" t="str">
        <f>'P02'!F114</f>
        <v>c</v>
      </c>
      <c r="H104" s="162" t="str">
        <f>'P03'!F114</f>
        <v>c</v>
      </c>
      <c r="I104" s="162" t="str">
        <f>'P04'!F114</f>
        <v>c</v>
      </c>
      <c r="J104" s="162" t="str">
        <f>'P05'!F114</f>
        <v>nt</v>
      </c>
      <c r="K104" s="162" t="str">
        <f>'P06'!F114</f>
        <v>nt</v>
      </c>
      <c r="L104" s="162" t="str">
        <f>'P07'!F114</f>
        <v>nt</v>
      </c>
      <c r="M104" s="162" t="str">
        <f>'P08'!F114</f>
        <v>nt</v>
      </c>
      <c r="N104" s="162" t="str">
        <f>'P09'!F114</f>
        <v>nt</v>
      </c>
      <c r="O104" s="162" t="str">
        <f>'P10'!F114</f>
        <v>nt</v>
      </c>
      <c r="P104" s="162" t="str">
        <f>'P11'!F114</f>
        <v>nt</v>
      </c>
      <c r="Q104" s="162" t="str">
        <f>'P12'!F114</f>
        <v>nt</v>
      </c>
      <c r="R104" s="162" t="str">
        <f>'P13'!F114</f>
        <v>nt</v>
      </c>
      <c r="S104" s="162" t="str">
        <f>'P14'!F114</f>
        <v>nt</v>
      </c>
      <c r="T104" s="162" t="str">
        <f>'P15'!F114</f>
        <v>nt</v>
      </c>
      <c r="U104" s="162" t="str">
        <f>'P16'!F114</f>
        <v>nt</v>
      </c>
      <c r="V104" s="162" t="str">
        <f>'P17'!F114</f>
        <v>nt</v>
      </c>
      <c r="W104" s="162" t="str">
        <f>'P18'!F114</f>
        <v>nt</v>
      </c>
      <c r="X104" s="162" t="str">
        <f>'P19'!F114</f>
        <v>nt</v>
      </c>
      <c r="Y104" s="162" t="str">
        <f>'P20'!F114</f>
        <v>nt</v>
      </c>
      <c r="Z104" s="162" t="str">
        <f>'P21'!F114</f>
        <v>nt</v>
      </c>
      <c r="AA104" s="162" t="str">
        <f>'P22'!F114</f>
        <v>nt</v>
      </c>
      <c r="AB104" s="162" t="str">
        <f>'P23'!F114</f>
        <v>nt</v>
      </c>
      <c r="AC104" s="162" t="str">
        <f>'P24'!F114</f>
        <v>nt</v>
      </c>
      <c r="AD104" s="162" t="str">
        <f>'P25'!F114</f>
        <v>nt</v>
      </c>
      <c r="AE104" s="264" t="str">
        <f>'P26'!F114</f>
        <v>nt</v>
      </c>
      <c r="AF104" s="41">
        <f t="shared" si="100"/>
        <v>4</v>
      </c>
      <c r="AG104" s="41">
        <f t="shared" si="101"/>
        <v>0</v>
      </c>
      <c r="AH104" s="41">
        <f t="shared" si="102"/>
        <v>0</v>
      </c>
      <c r="AI104" s="41">
        <f t="shared" si="103"/>
        <v>22</v>
      </c>
      <c r="AJ104" s="25" t="str">
        <f t="shared" si="104"/>
        <v>C</v>
      </c>
      <c r="AK104" s="20"/>
      <c r="AL104" s="20"/>
      <c r="AM104" s="20"/>
      <c r="AN104" s="20"/>
      <c r="AO104" s="20"/>
      <c r="AP104" s="20"/>
      <c r="AQ104" s="20"/>
      <c r="AR104" s="20"/>
      <c r="AS104" s="265" t="str">
        <f>Résultats!B115</f>
        <v>13.9</v>
      </c>
      <c r="AT104" s="266" t="str">
        <f>Résultats!C115</f>
        <v>AA</v>
      </c>
      <c r="AU104" s="41">
        <f>'P01'!$G114</f>
        <v>0</v>
      </c>
      <c r="AV104" s="41">
        <f>'P02'!$G114</f>
        <v>0</v>
      </c>
      <c r="AW104" s="41">
        <f>'P03'!$G114</f>
        <v>0</v>
      </c>
      <c r="AX104" s="41">
        <f>'P04'!$G114</f>
        <v>0</v>
      </c>
      <c r="AY104" s="41">
        <f>'P05'!$G114</f>
        <v>0</v>
      </c>
      <c r="AZ104" s="41">
        <f>'P06'!$G114</f>
        <v>0</v>
      </c>
      <c r="BA104" s="41">
        <f>'P07'!$G114</f>
        <v>0</v>
      </c>
      <c r="BB104" s="41">
        <f>'P08'!$G114</f>
        <v>0</v>
      </c>
      <c r="BC104" s="41">
        <f>'P09'!$G114</f>
        <v>0</v>
      </c>
      <c r="BD104" s="41">
        <f>'P10'!$G114</f>
        <v>0</v>
      </c>
      <c r="BE104" s="41">
        <f>'P11'!$G114</f>
        <v>0</v>
      </c>
      <c r="BF104" s="41">
        <f>'P12'!$G114</f>
        <v>0</v>
      </c>
      <c r="BG104" s="41">
        <f>'P13'!$G114</f>
        <v>0</v>
      </c>
      <c r="BH104" s="41">
        <f>'P14'!$G114</f>
        <v>0</v>
      </c>
      <c r="BI104" s="41">
        <f>'P15'!$G114</f>
        <v>0</v>
      </c>
      <c r="BJ104" s="41">
        <f>'P16'!$G114</f>
        <v>0</v>
      </c>
      <c r="BK104" s="41">
        <f>'P17'!$G114</f>
        <v>0</v>
      </c>
      <c r="BL104" s="41">
        <f>'P18'!$G114</f>
        <v>0</v>
      </c>
      <c r="BM104" s="41">
        <f>'P19'!$G114</f>
        <v>0</v>
      </c>
      <c r="BN104" s="41">
        <f>'P20'!$G114</f>
        <v>0</v>
      </c>
      <c r="BO104" s="41"/>
      <c r="BP104" s="41">
        <f>'P22'!$G114</f>
        <v>0</v>
      </c>
      <c r="BQ104" s="41">
        <f>'P23'!$G114</f>
        <v>0</v>
      </c>
      <c r="BR104" s="41">
        <f>'P24'!$G114</f>
        <v>0</v>
      </c>
      <c r="BS104" s="41">
        <f>'P25'!$G114</f>
        <v>0</v>
      </c>
      <c r="BT104" s="267">
        <f>'P26'!$G114</f>
        <v>0</v>
      </c>
      <c r="BU104" s="41">
        <f t="shared" si="105"/>
        <v>0</v>
      </c>
      <c r="BV104" s="268" t="str">
        <f t="shared" si="106"/>
        <v>-</v>
      </c>
    </row>
    <row r="105" ht="15.75" customHeight="1">
      <c r="A105" s="269" t="s">
        <v>97</v>
      </c>
      <c r="B105" s="262" t="str">
        <f>Résultats!B116</f>
        <v>13.10</v>
      </c>
      <c r="C105" s="263" t="str">
        <f>Résultats!C116</f>
        <v>A</v>
      </c>
      <c r="D105" s="41">
        <f>Résultats!E116</f>
        <v>0</v>
      </c>
      <c r="E105" s="20"/>
      <c r="F105" s="159" t="str">
        <f>'P01'!F115</f>
        <v>na</v>
      </c>
      <c r="G105" s="162" t="str">
        <f>'P02'!F115</f>
        <v>na</v>
      </c>
      <c r="H105" s="162" t="str">
        <f>'P03'!F115</f>
        <v>na</v>
      </c>
      <c r="I105" s="162" t="str">
        <f>'P04'!F115</f>
        <v>na</v>
      </c>
      <c r="J105" s="162" t="str">
        <f>'P05'!F115</f>
        <v>nt</v>
      </c>
      <c r="K105" s="162" t="str">
        <f>'P06'!F115</f>
        <v>nt</v>
      </c>
      <c r="L105" s="162" t="str">
        <f>'P07'!F115</f>
        <v>nt</v>
      </c>
      <c r="M105" s="162" t="str">
        <f>'P08'!F115</f>
        <v>nt</v>
      </c>
      <c r="N105" s="162" t="str">
        <f>'P09'!F115</f>
        <v>nt</v>
      </c>
      <c r="O105" s="162" t="str">
        <f>'P10'!F115</f>
        <v>nt</v>
      </c>
      <c r="P105" s="162" t="str">
        <f>'P11'!F115</f>
        <v>nt</v>
      </c>
      <c r="Q105" s="162" t="str">
        <f>'P12'!F115</f>
        <v>nt</v>
      </c>
      <c r="R105" s="162" t="str">
        <f>'P13'!F115</f>
        <v>nt</v>
      </c>
      <c r="S105" s="162" t="str">
        <f>'P14'!F115</f>
        <v>nt</v>
      </c>
      <c r="T105" s="162" t="str">
        <f>'P15'!F115</f>
        <v>nt</v>
      </c>
      <c r="U105" s="162" t="str">
        <f>'P16'!F115</f>
        <v>nt</v>
      </c>
      <c r="V105" s="162" t="str">
        <f>'P17'!F115</f>
        <v>nt</v>
      </c>
      <c r="W105" s="162" t="str">
        <f>'P18'!F115</f>
        <v>nt</v>
      </c>
      <c r="X105" s="162" t="str">
        <f>'P19'!F115</f>
        <v>nt</v>
      </c>
      <c r="Y105" s="162" t="str">
        <f>'P20'!F115</f>
        <v>nt</v>
      </c>
      <c r="Z105" s="162" t="str">
        <f>'P21'!F115</f>
        <v>nt</v>
      </c>
      <c r="AA105" s="162" t="str">
        <f>'P22'!F115</f>
        <v>nt</v>
      </c>
      <c r="AB105" s="162" t="str">
        <f>'P23'!F115</f>
        <v>nt</v>
      </c>
      <c r="AC105" s="162" t="str">
        <f>'P24'!F115</f>
        <v>nt</v>
      </c>
      <c r="AD105" s="162" t="str">
        <f>'P25'!F115</f>
        <v>nt</v>
      </c>
      <c r="AE105" s="264" t="str">
        <f>'P26'!F115</f>
        <v>nt</v>
      </c>
      <c r="AF105" s="41">
        <f t="shared" si="100"/>
        <v>0</v>
      </c>
      <c r="AG105" s="41">
        <f t="shared" si="101"/>
        <v>0</v>
      </c>
      <c r="AH105" s="41">
        <f t="shared" si="102"/>
        <v>4</v>
      </c>
      <c r="AI105" s="41">
        <f t="shared" si="103"/>
        <v>22</v>
      </c>
      <c r="AJ105" s="25" t="str">
        <f t="shared" si="104"/>
        <v>NA</v>
      </c>
      <c r="AK105" s="20"/>
      <c r="AL105" s="20"/>
      <c r="AM105" s="20"/>
      <c r="AN105" s="20"/>
      <c r="AO105" s="20"/>
      <c r="AP105" s="20"/>
      <c r="AQ105" s="20"/>
      <c r="AR105" s="20"/>
      <c r="AS105" s="265" t="str">
        <f>Résultats!B116</f>
        <v>13.10</v>
      </c>
      <c r="AT105" s="266" t="str">
        <f>Résultats!C116</f>
        <v>A</v>
      </c>
      <c r="AU105" s="41">
        <f>'P01'!$G115</f>
        <v>0</v>
      </c>
      <c r="AV105" s="41">
        <f>'P02'!$G115</f>
        <v>0</v>
      </c>
      <c r="AW105" s="41">
        <f>'P03'!$G115</f>
        <v>0</v>
      </c>
      <c r="AX105" s="41">
        <f>'P04'!$G115</f>
        <v>0</v>
      </c>
      <c r="AY105" s="41">
        <f>'P05'!$G115</f>
        <v>0</v>
      </c>
      <c r="AZ105" s="41">
        <f>'P06'!$G115</f>
        <v>0</v>
      </c>
      <c r="BA105" s="41">
        <f>'P07'!$G115</f>
        <v>0</v>
      </c>
      <c r="BB105" s="41">
        <f>'P08'!$G115</f>
        <v>0</v>
      </c>
      <c r="BC105" s="41">
        <f>'P09'!$G115</f>
        <v>0</v>
      </c>
      <c r="BD105" s="41">
        <f>'P10'!$G115</f>
        <v>0</v>
      </c>
      <c r="BE105" s="41">
        <f>'P11'!$G115</f>
        <v>0</v>
      </c>
      <c r="BF105" s="41">
        <f>'P12'!$G115</f>
        <v>0</v>
      </c>
      <c r="BG105" s="41">
        <f>'P13'!$G115</f>
        <v>0</v>
      </c>
      <c r="BH105" s="41">
        <f>'P14'!$G115</f>
        <v>0</v>
      </c>
      <c r="BI105" s="41">
        <f>'P15'!$G115</f>
        <v>0</v>
      </c>
      <c r="BJ105" s="41">
        <f>'P16'!$G115</f>
        <v>0</v>
      </c>
      <c r="BK105" s="41">
        <f>'P17'!$G115</f>
        <v>0</v>
      </c>
      <c r="BL105" s="41">
        <f>'P18'!$G115</f>
        <v>0</v>
      </c>
      <c r="BM105" s="41">
        <f>'P19'!$G115</f>
        <v>0</v>
      </c>
      <c r="BN105" s="41">
        <f>'P20'!$G115</f>
        <v>0</v>
      </c>
      <c r="BO105" s="41"/>
      <c r="BP105" s="41">
        <f>'P22'!$G115</f>
        <v>0</v>
      </c>
      <c r="BQ105" s="41">
        <f>'P23'!$G115</f>
        <v>0</v>
      </c>
      <c r="BR105" s="41">
        <f>'P24'!$G115</f>
        <v>0</v>
      </c>
      <c r="BS105" s="41">
        <f>'P25'!$G115</f>
        <v>0</v>
      </c>
      <c r="BT105" s="267">
        <f>'P26'!$G115</f>
        <v>0</v>
      </c>
      <c r="BU105" s="41">
        <f t="shared" si="105"/>
        <v>0</v>
      </c>
      <c r="BV105" s="268" t="str">
        <f t="shared" si="106"/>
        <v>-</v>
      </c>
    </row>
    <row r="106" ht="15.75" customHeight="1">
      <c r="A106" s="269" t="s">
        <v>97</v>
      </c>
      <c r="B106" s="262" t="str">
        <f>Résultats!B117</f>
        <v>13.11</v>
      </c>
      <c r="C106" s="263" t="str">
        <f>Résultats!C117</f>
        <v>A</v>
      </c>
      <c r="D106" s="41">
        <f>Résultats!E117</f>
        <v>0</v>
      </c>
      <c r="E106" s="20"/>
      <c r="F106" s="159" t="str">
        <f>'P01'!F116</f>
        <v>c</v>
      </c>
      <c r="G106" s="162" t="str">
        <f>'P02'!F116</f>
        <v>c</v>
      </c>
      <c r="H106" s="162" t="str">
        <f>'P03'!F116</f>
        <v>c</v>
      </c>
      <c r="I106" s="162" t="str">
        <f>'P04'!F116</f>
        <v>c</v>
      </c>
      <c r="J106" s="162" t="str">
        <f>'P05'!F116</f>
        <v>nt</v>
      </c>
      <c r="K106" s="162" t="str">
        <f>'P06'!F116</f>
        <v>nt</v>
      </c>
      <c r="L106" s="162" t="str">
        <f>'P07'!F116</f>
        <v>nt</v>
      </c>
      <c r="M106" s="162" t="str">
        <f>'P08'!F116</f>
        <v>nt</v>
      </c>
      <c r="N106" s="162" t="str">
        <f>'P09'!F116</f>
        <v>nt</v>
      </c>
      <c r="O106" s="162" t="str">
        <f>'P10'!F116</f>
        <v>nt</v>
      </c>
      <c r="P106" s="162" t="str">
        <f>'P11'!F116</f>
        <v>nt</v>
      </c>
      <c r="Q106" s="162" t="str">
        <f>'P12'!F116</f>
        <v>nt</v>
      </c>
      <c r="R106" s="162" t="str">
        <f>'P13'!F116</f>
        <v>nt</v>
      </c>
      <c r="S106" s="162" t="str">
        <f>'P14'!F116</f>
        <v>nt</v>
      </c>
      <c r="T106" s="162" t="str">
        <f>'P15'!F116</f>
        <v>nt</v>
      </c>
      <c r="U106" s="162" t="str">
        <f>'P16'!F116</f>
        <v>nt</v>
      </c>
      <c r="V106" s="162" t="str">
        <f>'P17'!F116</f>
        <v>nt</v>
      </c>
      <c r="W106" s="162" t="str">
        <f>'P18'!F116</f>
        <v>nt</v>
      </c>
      <c r="X106" s="162" t="str">
        <f>'P19'!F116</f>
        <v>nt</v>
      </c>
      <c r="Y106" s="162" t="str">
        <f>'P20'!F116</f>
        <v>nt</v>
      </c>
      <c r="Z106" s="162" t="str">
        <f>'P21'!F116</f>
        <v>nt</v>
      </c>
      <c r="AA106" s="162" t="str">
        <f>'P22'!F116</f>
        <v>nt</v>
      </c>
      <c r="AB106" s="162" t="str">
        <f>'P23'!F116</f>
        <v>nt</v>
      </c>
      <c r="AC106" s="162" t="str">
        <f>'P24'!F116</f>
        <v>nt</v>
      </c>
      <c r="AD106" s="162" t="str">
        <f>'P25'!F116</f>
        <v>nt</v>
      </c>
      <c r="AE106" s="264" t="str">
        <f>'P26'!F116</f>
        <v>nt</v>
      </c>
      <c r="AF106" s="41">
        <f t="shared" si="100"/>
        <v>4</v>
      </c>
      <c r="AG106" s="41">
        <f t="shared" si="101"/>
        <v>0</v>
      </c>
      <c r="AH106" s="41">
        <f t="shared" si="102"/>
        <v>0</v>
      </c>
      <c r="AI106" s="41">
        <f t="shared" si="103"/>
        <v>22</v>
      </c>
      <c r="AJ106" s="25" t="str">
        <f t="shared" si="104"/>
        <v>C</v>
      </c>
      <c r="AK106" s="20"/>
      <c r="AL106" s="20"/>
      <c r="AM106" s="20"/>
      <c r="AN106" s="20"/>
      <c r="AO106" s="20"/>
      <c r="AP106" s="20"/>
      <c r="AQ106" s="20"/>
      <c r="AR106" s="20"/>
      <c r="AS106" s="265" t="str">
        <f>Résultats!B117</f>
        <v>13.11</v>
      </c>
      <c r="AT106" s="266" t="str">
        <f>Résultats!C117</f>
        <v>A</v>
      </c>
      <c r="AU106" s="41">
        <f>'P01'!$G116</f>
        <v>0</v>
      </c>
      <c r="AV106" s="41">
        <f>'P02'!$G116</f>
        <v>0</v>
      </c>
      <c r="AW106" s="41">
        <f>'P03'!$G116</f>
        <v>0</v>
      </c>
      <c r="AX106" s="41">
        <f>'P04'!$G116</f>
        <v>0</v>
      </c>
      <c r="AY106" s="41">
        <f>'P05'!$G116</f>
        <v>0</v>
      </c>
      <c r="AZ106" s="41">
        <f>'P06'!$G116</f>
        <v>0</v>
      </c>
      <c r="BA106" s="41">
        <f>'P07'!$G116</f>
        <v>0</v>
      </c>
      <c r="BB106" s="41">
        <f>'P08'!$G116</f>
        <v>0</v>
      </c>
      <c r="BC106" s="41">
        <f>'P09'!$G116</f>
        <v>0</v>
      </c>
      <c r="BD106" s="41">
        <f>'P10'!$G116</f>
        <v>0</v>
      </c>
      <c r="BE106" s="41">
        <f>'P11'!$G116</f>
        <v>0</v>
      </c>
      <c r="BF106" s="41">
        <f>'P12'!$G116</f>
        <v>0</v>
      </c>
      <c r="BG106" s="41">
        <f>'P13'!$G116</f>
        <v>0</v>
      </c>
      <c r="BH106" s="41">
        <f>'P14'!$G116</f>
        <v>0</v>
      </c>
      <c r="BI106" s="41">
        <f>'P15'!$G116</f>
        <v>0</v>
      </c>
      <c r="BJ106" s="41">
        <f>'P16'!$G116</f>
        <v>0</v>
      </c>
      <c r="BK106" s="41">
        <f>'P17'!$G116</f>
        <v>0</v>
      </c>
      <c r="BL106" s="41">
        <f>'P18'!$G116</f>
        <v>0</v>
      </c>
      <c r="BM106" s="41">
        <f>'P19'!$G116</f>
        <v>0</v>
      </c>
      <c r="BN106" s="41">
        <f>'P20'!$G116</f>
        <v>0</v>
      </c>
      <c r="BO106" s="41"/>
      <c r="BP106" s="41">
        <f>'P22'!$G116</f>
        <v>0</v>
      </c>
      <c r="BQ106" s="41">
        <f>'P23'!$G116</f>
        <v>0</v>
      </c>
      <c r="BR106" s="41">
        <f>'P24'!$G116</f>
        <v>0</v>
      </c>
      <c r="BS106" s="41">
        <f>'P25'!$G116</f>
        <v>0</v>
      </c>
      <c r="BT106" s="267">
        <f>'P26'!$G116</f>
        <v>0</v>
      </c>
      <c r="BU106" s="41">
        <f t="shared" si="105"/>
        <v>0</v>
      </c>
      <c r="BV106" s="268" t="str">
        <f t="shared" si="106"/>
        <v>-</v>
      </c>
    </row>
    <row r="107" ht="15.75" customHeight="1">
      <c r="A107" s="286" t="s">
        <v>97</v>
      </c>
      <c r="B107" s="262" t="str">
        <f>Résultats!B118</f>
        <v>13.12</v>
      </c>
      <c r="C107" s="263" t="str">
        <f>Résultats!C118</f>
        <v>A</v>
      </c>
      <c r="D107" s="41">
        <f>Résultats!E118</f>
        <v>0</v>
      </c>
      <c r="E107" s="20"/>
      <c r="F107" s="159" t="str">
        <f>'P01'!F117</f>
        <v>na</v>
      </c>
      <c r="G107" s="162" t="str">
        <f>'P02'!F117</f>
        <v>na</v>
      </c>
      <c r="H107" s="162" t="str">
        <f>'P03'!F117</f>
        <v>na</v>
      </c>
      <c r="I107" s="162" t="str">
        <f>'P04'!F117</f>
        <v>na</v>
      </c>
      <c r="J107" s="162" t="str">
        <f>'P05'!F117</f>
        <v>nt</v>
      </c>
      <c r="K107" s="162" t="str">
        <f>'P06'!F117</f>
        <v>nt</v>
      </c>
      <c r="L107" s="162" t="str">
        <f>'P07'!F117</f>
        <v>nt</v>
      </c>
      <c r="M107" s="162" t="str">
        <f>'P08'!F117</f>
        <v>nt</v>
      </c>
      <c r="N107" s="162" t="str">
        <f>'P09'!F117</f>
        <v>nt</v>
      </c>
      <c r="O107" s="162" t="str">
        <f>'P10'!F117</f>
        <v>nt</v>
      </c>
      <c r="P107" s="162" t="str">
        <f>'P11'!F117</f>
        <v>nt</v>
      </c>
      <c r="Q107" s="162" t="str">
        <f>'P12'!F117</f>
        <v>nt</v>
      </c>
      <c r="R107" s="162" t="str">
        <f>'P13'!F117</f>
        <v>nt</v>
      </c>
      <c r="S107" s="162" t="str">
        <f>'P14'!F117</f>
        <v>nt</v>
      </c>
      <c r="T107" s="162" t="str">
        <f>'P15'!F117</f>
        <v>nt</v>
      </c>
      <c r="U107" s="162" t="str">
        <f>'P16'!F117</f>
        <v>nt</v>
      </c>
      <c r="V107" s="162" t="str">
        <f>'P17'!F117</f>
        <v>nt</v>
      </c>
      <c r="W107" s="162" t="str">
        <f>'P18'!F117</f>
        <v>nt</v>
      </c>
      <c r="X107" s="162" t="str">
        <f>'P19'!F117</f>
        <v>nt</v>
      </c>
      <c r="Y107" s="162" t="str">
        <f>'P20'!F117</f>
        <v>nt</v>
      </c>
      <c r="Z107" s="162" t="str">
        <f>'P21'!F117</f>
        <v>nt</v>
      </c>
      <c r="AA107" s="162" t="str">
        <f>'P22'!F117</f>
        <v>nt</v>
      </c>
      <c r="AB107" s="162" t="str">
        <f>'P23'!F117</f>
        <v>nt</v>
      </c>
      <c r="AC107" s="162" t="str">
        <f>'P24'!F117</f>
        <v>nt</v>
      </c>
      <c r="AD107" s="162" t="str">
        <f>'P25'!F117</f>
        <v>nt</v>
      </c>
      <c r="AE107" s="264" t="str">
        <f>'P26'!F117</f>
        <v>nt</v>
      </c>
      <c r="AF107" s="41">
        <f t="shared" si="100"/>
        <v>0</v>
      </c>
      <c r="AG107" s="41">
        <f t="shared" si="101"/>
        <v>0</v>
      </c>
      <c r="AH107" s="41">
        <f t="shared" si="102"/>
        <v>4</v>
      </c>
      <c r="AI107" s="41">
        <f t="shared" si="103"/>
        <v>22</v>
      </c>
      <c r="AJ107" s="25" t="str">
        <f t="shared" si="104"/>
        <v>NA</v>
      </c>
      <c r="AK107" s="20"/>
      <c r="AL107" s="20"/>
      <c r="AM107" s="20"/>
      <c r="AN107" s="20"/>
      <c r="AO107" s="20"/>
      <c r="AP107" s="20"/>
      <c r="AQ107" s="20"/>
      <c r="AR107" s="20"/>
      <c r="AS107" s="265" t="str">
        <f>Résultats!B118</f>
        <v>13.12</v>
      </c>
      <c r="AT107" s="266" t="str">
        <f>Résultats!C118</f>
        <v>A</v>
      </c>
      <c r="AU107" s="41">
        <f>'P01'!$G117</f>
        <v>0</v>
      </c>
      <c r="AV107" s="41">
        <f>'P02'!$G117</f>
        <v>0</v>
      </c>
      <c r="AW107" s="41">
        <f>'P03'!$G117</f>
        <v>0</v>
      </c>
      <c r="AX107" s="41">
        <f>'P04'!$G117</f>
        <v>0</v>
      </c>
      <c r="AY107" s="41">
        <f>'P05'!$G117</f>
        <v>0</v>
      </c>
      <c r="AZ107" s="41">
        <f>'P06'!$G117</f>
        <v>0</v>
      </c>
      <c r="BA107" s="41">
        <f>'P07'!$G117</f>
        <v>0</v>
      </c>
      <c r="BB107" s="41">
        <f>'P08'!$G117</f>
        <v>0</v>
      </c>
      <c r="BC107" s="41">
        <f>'P09'!$G117</f>
        <v>0</v>
      </c>
      <c r="BD107" s="41">
        <f>'P10'!$G117</f>
        <v>0</v>
      </c>
      <c r="BE107" s="41">
        <f>'P11'!$G117</f>
        <v>0</v>
      </c>
      <c r="BF107" s="41">
        <f>'P12'!$G117</f>
        <v>0</v>
      </c>
      <c r="BG107" s="41">
        <f>'P13'!$G117</f>
        <v>0</v>
      </c>
      <c r="BH107" s="41">
        <f>'P14'!$G117</f>
        <v>0</v>
      </c>
      <c r="BI107" s="41">
        <f>'P15'!$G117</f>
        <v>0</v>
      </c>
      <c r="BJ107" s="41">
        <f>'P16'!$G117</f>
        <v>0</v>
      </c>
      <c r="BK107" s="41">
        <f>'P17'!$G117</f>
        <v>0</v>
      </c>
      <c r="BL107" s="41">
        <f>'P18'!$G117</f>
        <v>0</v>
      </c>
      <c r="BM107" s="41">
        <f>'P19'!$G117</f>
        <v>0</v>
      </c>
      <c r="BN107" s="41">
        <f>'P20'!$G117</f>
        <v>0</v>
      </c>
      <c r="BO107" s="41"/>
      <c r="BP107" s="41">
        <f>'P22'!$G117</f>
        <v>0</v>
      </c>
      <c r="BQ107" s="41">
        <f>'P23'!$G117</f>
        <v>0</v>
      </c>
      <c r="BR107" s="41">
        <f>'P24'!$G117</f>
        <v>0</v>
      </c>
      <c r="BS107" s="41">
        <f>'P25'!$G117</f>
        <v>0</v>
      </c>
      <c r="BT107" s="267">
        <f>'P26'!$G117</f>
        <v>0</v>
      </c>
      <c r="BU107" s="41">
        <f t="shared" si="105"/>
        <v>0</v>
      </c>
      <c r="BV107" s="268" t="str">
        <f t="shared" si="106"/>
        <v>-</v>
      </c>
    </row>
    <row r="108" ht="15.75" customHeight="1">
      <c r="A108" s="20"/>
      <c r="B108" s="289">
        <f>Résultats!B119</f>
        <v>0</v>
      </c>
      <c r="C108" s="20">
        <f>Résultats!C119</f>
        <v>0</v>
      </c>
      <c r="D108" s="41"/>
      <c r="E108" s="20"/>
      <c r="F108" s="20"/>
      <c r="G108" s="20"/>
      <c r="H108" s="20"/>
      <c r="I108" s="20"/>
      <c r="J108" s="20"/>
      <c r="K108" s="20"/>
      <c r="L108" s="20"/>
      <c r="M108" s="20"/>
      <c r="N108" s="20"/>
      <c r="O108" s="20"/>
      <c r="P108" s="20"/>
      <c r="Q108" s="20"/>
      <c r="R108" s="20"/>
      <c r="S108" s="20"/>
      <c r="T108" s="20"/>
      <c r="U108" s="20"/>
      <c r="V108" s="20"/>
      <c r="W108" s="20"/>
      <c r="X108" s="20"/>
      <c r="Y108" s="20"/>
      <c r="Z108" s="290"/>
      <c r="AA108" s="290"/>
      <c r="AB108" s="290"/>
      <c r="AC108" s="290"/>
      <c r="AD108" s="290"/>
      <c r="AE108" s="290"/>
      <c r="AF108" s="41">
        <f t="shared" ref="AF108:AI108" si="107">SUM(AF2:AF107)</f>
        <v>131</v>
      </c>
      <c r="AG108" s="41">
        <f t="shared" si="107"/>
        <v>0</v>
      </c>
      <c r="AH108" s="41">
        <f t="shared" si="107"/>
        <v>293</v>
      </c>
      <c r="AI108" s="41">
        <f t="shared" si="107"/>
        <v>2332</v>
      </c>
      <c r="AJ108" s="41"/>
      <c r="AK108" s="20"/>
      <c r="AL108" s="20"/>
      <c r="AM108" s="20"/>
      <c r="AN108" s="20"/>
      <c r="AO108" s="20"/>
      <c r="AP108" s="20"/>
      <c r="AQ108" s="20"/>
      <c r="AR108" s="20"/>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row>
    <row r="109" ht="15.75" customHeight="1">
      <c r="A109" s="291" t="s">
        <v>446</v>
      </c>
      <c r="B109" s="292" t="s">
        <v>447</v>
      </c>
      <c r="C109" s="12"/>
      <c r="D109" s="12"/>
      <c r="E109" s="13"/>
      <c r="F109" s="293">
        <f>'P01'!F$5</f>
        <v>30</v>
      </c>
      <c r="G109" s="294">
        <f>'P02'!F5</f>
        <v>41</v>
      </c>
      <c r="H109" s="294">
        <f>'P03'!F5</f>
        <v>28</v>
      </c>
      <c r="I109" s="294">
        <f>'P04'!F5</f>
        <v>32</v>
      </c>
      <c r="J109" s="294">
        <f>'P05'!F5</f>
        <v>0</v>
      </c>
      <c r="K109" s="294">
        <f>'P06'!F5</f>
        <v>0</v>
      </c>
      <c r="L109" s="294">
        <f>'P07'!F5</f>
        <v>0</v>
      </c>
      <c r="M109" s="294">
        <f>'P08'!F5</f>
        <v>0</v>
      </c>
      <c r="N109" s="294">
        <f>'P09'!F5</f>
        <v>0</v>
      </c>
      <c r="O109" s="294">
        <f>'P10'!F5</f>
        <v>0</v>
      </c>
      <c r="P109" s="294">
        <f>'P11'!F5</f>
        <v>0</v>
      </c>
      <c r="Q109" s="294">
        <f>'P12'!F5</f>
        <v>0</v>
      </c>
      <c r="R109" s="294">
        <f>'P13'!F5</f>
        <v>0</v>
      </c>
      <c r="S109" s="294">
        <f>'P14'!F5</f>
        <v>0</v>
      </c>
      <c r="T109" s="294">
        <f>'P15'!F5</f>
        <v>0</v>
      </c>
      <c r="U109" s="294">
        <f>'P16'!F5</f>
        <v>0</v>
      </c>
      <c r="V109" s="294">
        <f>'P17'!F5</f>
        <v>0</v>
      </c>
      <c r="W109" s="294">
        <f>'P18'!F5</f>
        <v>0</v>
      </c>
      <c r="X109" s="294">
        <f>'P19'!F5</f>
        <v>0</v>
      </c>
      <c r="Y109" s="294">
        <f>'P20'!F5</f>
        <v>0</v>
      </c>
      <c r="Z109" s="294">
        <f>'P21'!F5</f>
        <v>0</v>
      </c>
      <c r="AA109" s="294">
        <f>'P22'!F5</f>
        <v>0</v>
      </c>
      <c r="AB109" s="294">
        <f>'P23'!F5</f>
        <v>0</v>
      </c>
      <c r="AC109" s="294">
        <f>'P24'!F5</f>
        <v>0</v>
      </c>
      <c r="AD109" s="294">
        <f>'P25'!F5</f>
        <v>0</v>
      </c>
      <c r="AE109" s="294">
        <f>'P26'!F5</f>
        <v>0</v>
      </c>
      <c r="AF109" s="20"/>
      <c r="AG109" s="20"/>
      <c r="AH109" s="20"/>
      <c r="AI109" s="20"/>
      <c r="AJ109" s="41"/>
      <c r="AK109" s="20"/>
      <c r="AL109" s="20"/>
      <c r="AM109" s="20"/>
      <c r="AN109" s="20"/>
      <c r="AO109" s="20"/>
      <c r="AP109" s="20"/>
      <c r="AQ109" s="20"/>
      <c r="AR109" s="20"/>
      <c r="AS109" s="41"/>
      <c r="AT109" s="41"/>
      <c r="AU109" s="41"/>
      <c r="AV109" s="41"/>
      <c r="AW109" s="41"/>
      <c r="AX109" s="41"/>
      <c r="AY109" s="41"/>
      <c r="AZ109" s="41"/>
      <c r="BA109" s="41"/>
      <c r="BB109" s="41"/>
      <c r="BC109" s="41"/>
      <c r="BD109" s="41"/>
      <c r="BE109" s="41"/>
      <c r="BF109" s="41"/>
      <c r="BG109" s="41"/>
      <c r="BH109" s="41"/>
      <c r="BI109" s="41"/>
      <c r="BJ109" s="41"/>
      <c r="BK109" s="41"/>
      <c r="BL109" s="41"/>
      <c r="BM109" s="41"/>
      <c r="BN109" s="41"/>
      <c r="BO109" s="41"/>
      <c r="BP109" s="41"/>
      <c r="BQ109" s="41"/>
      <c r="BR109" s="41"/>
      <c r="BS109" s="41"/>
      <c r="BT109" s="41"/>
      <c r="BU109" s="41"/>
      <c r="BV109" s="41"/>
    </row>
    <row r="110" ht="15.75" customHeight="1">
      <c r="A110" s="40"/>
      <c r="B110" s="292" t="s">
        <v>448</v>
      </c>
      <c r="C110" s="12"/>
      <c r="D110" s="12"/>
      <c r="E110" s="13"/>
      <c r="F110" s="293">
        <f>'P01'!F$6</f>
        <v>0</v>
      </c>
      <c r="G110" s="294">
        <f>'P02'!F6</f>
        <v>0</v>
      </c>
      <c r="H110" s="294">
        <f>'P03'!F6</f>
        <v>0</v>
      </c>
      <c r="I110" s="294">
        <f>'P04'!F6</f>
        <v>0</v>
      </c>
      <c r="J110" s="294">
        <f>'P05'!F6</f>
        <v>0</v>
      </c>
      <c r="K110" s="294">
        <f>'P06'!F6</f>
        <v>0</v>
      </c>
      <c r="L110" s="294">
        <f>'P07'!F6</f>
        <v>0</v>
      </c>
      <c r="M110" s="294">
        <f>'P08'!F6</f>
        <v>0</v>
      </c>
      <c r="N110" s="294">
        <f>'P09'!F6</f>
        <v>0</v>
      </c>
      <c r="O110" s="294">
        <f>'P10'!F6</f>
        <v>0</v>
      </c>
      <c r="P110" s="294">
        <f>'P11'!F6</f>
        <v>0</v>
      </c>
      <c r="Q110" s="294">
        <f>'P12'!F6</f>
        <v>0</v>
      </c>
      <c r="R110" s="294">
        <f>'P13'!F6</f>
        <v>0</v>
      </c>
      <c r="S110" s="294">
        <f>'P14'!F6</f>
        <v>0</v>
      </c>
      <c r="T110" s="294">
        <f>'P15'!F6</f>
        <v>0</v>
      </c>
      <c r="U110" s="294">
        <f>'P16'!F6</f>
        <v>0</v>
      </c>
      <c r="V110" s="294">
        <f>'P17'!F6</f>
        <v>0</v>
      </c>
      <c r="W110" s="294">
        <f>'P18'!F6</f>
        <v>0</v>
      </c>
      <c r="X110" s="294">
        <f>'P19'!F6</f>
        <v>0</v>
      </c>
      <c r="Y110" s="294">
        <f>'P20'!F6</f>
        <v>0</v>
      </c>
      <c r="Z110" s="294">
        <f>'P21'!F6</f>
        <v>0</v>
      </c>
      <c r="AA110" s="294">
        <f>'P22'!F6</f>
        <v>0</v>
      </c>
      <c r="AB110" s="294">
        <f>'P23'!F6</f>
        <v>0</v>
      </c>
      <c r="AC110" s="294">
        <f>'P24'!F6</f>
        <v>0</v>
      </c>
      <c r="AD110" s="294">
        <f>'P25'!F6</f>
        <v>0</v>
      </c>
      <c r="AE110" s="294">
        <f>'P26'!F6</f>
        <v>0</v>
      </c>
      <c r="AF110" s="41"/>
      <c r="AG110" s="41"/>
      <c r="AH110" s="41"/>
      <c r="AI110" s="41"/>
      <c r="AJ110" s="41"/>
      <c r="AK110" s="20"/>
      <c r="AL110" s="20"/>
      <c r="AM110" s="20"/>
      <c r="AN110" s="20"/>
      <c r="AO110" s="20"/>
      <c r="AP110" s="20"/>
      <c r="AQ110" s="20"/>
      <c r="AR110" s="20"/>
      <c r="AS110" s="41"/>
      <c r="AT110" s="41"/>
      <c r="AU110" s="41"/>
      <c r="AV110" s="41"/>
      <c r="AW110" s="41"/>
      <c r="AX110" s="41"/>
      <c r="AY110" s="41"/>
      <c r="AZ110" s="41"/>
      <c r="BA110" s="41"/>
      <c r="BB110" s="41"/>
      <c r="BC110" s="41"/>
      <c r="BD110" s="41"/>
      <c r="BE110" s="41"/>
      <c r="BF110" s="41"/>
      <c r="BG110" s="41"/>
      <c r="BH110" s="41"/>
      <c r="BI110" s="41"/>
      <c r="BJ110" s="41"/>
      <c r="BK110" s="41"/>
      <c r="BL110" s="41"/>
      <c r="BM110" s="41"/>
      <c r="BN110" s="41"/>
      <c r="BO110" s="41"/>
      <c r="BP110" s="41"/>
      <c r="BQ110" s="41"/>
      <c r="BR110" s="41"/>
      <c r="BS110" s="41"/>
      <c r="BT110" s="41"/>
      <c r="BU110" s="41"/>
      <c r="BV110" s="41"/>
    </row>
    <row r="111" ht="15.75" customHeight="1">
      <c r="A111" s="40"/>
      <c r="B111" s="292" t="s">
        <v>449</v>
      </c>
      <c r="C111" s="12"/>
      <c r="D111" s="12"/>
      <c r="E111" s="13"/>
      <c r="F111" s="293">
        <f t="shared" ref="F111:AE111" si="108">F109+F110</f>
        <v>30</v>
      </c>
      <c r="G111" s="293">
        <f t="shared" si="108"/>
        <v>41</v>
      </c>
      <c r="H111" s="293">
        <f t="shared" si="108"/>
        <v>28</v>
      </c>
      <c r="I111" s="293">
        <f t="shared" si="108"/>
        <v>32</v>
      </c>
      <c r="J111" s="293">
        <f t="shared" si="108"/>
        <v>0</v>
      </c>
      <c r="K111" s="293">
        <f t="shared" si="108"/>
        <v>0</v>
      </c>
      <c r="L111" s="293">
        <f t="shared" si="108"/>
        <v>0</v>
      </c>
      <c r="M111" s="293">
        <f t="shared" si="108"/>
        <v>0</v>
      </c>
      <c r="N111" s="293">
        <f t="shared" si="108"/>
        <v>0</v>
      </c>
      <c r="O111" s="293">
        <f t="shared" si="108"/>
        <v>0</v>
      </c>
      <c r="P111" s="293">
        <f t="shared" si="108"/>
        <v>0</v>
      </c>
      <c r="Q111" s="293">
        <f t="shared" si="108"/>
        <v>0</v>
      </c>
      <c r="R111" s="293">
        <f t="shared" si="108"/>
        <v>0</v>
      </c>
      <c r="S111" s="293">
        <f t="shared" si="108"/>
        <v>0</v>
      </c>
      <c r="T111" s="293">
        <f t="shared" si="108"/>
        <v>0</v>
      </c>
      <c r="U111" s="293">
        <f t="shared" si="108"/>
        <v>0</v>
      </c>
      <c r="V111" s="293">
        <f t="shared" si="108"/>
        <v>0</v>
      </c>
      <c r="W111" s="293">
        <f t="shared" si="108"/>
        <v>0</v>
      </c>
      <c r="X111" s="293">
        <f t="shared" si="108"/>
        <v>0</v>
      </c>
      <c r="Y111" s="293">
        <f t="shared" si="108"/>
        <v>0</v>
      </c>
      <c r="Z111" s="293">
        <f t="shared" si="108"/>
        <v>0</v>
      </c>
      <c r="AA111" s="293">
        <f t="shared" si="108"/>
        <v>0</v>
      </c>
      <c r="AB111" s="293">
        <f t="shared" si="108"/>
        <v>0</v>
      </c>
      <c r="AC111" s="293">
        <f t="shared" si="108"/>
        <v>0</v>
      </c>
      <c r="AD111" s="293">
        <f t="shared" si="108"/>
        <v>0</v>
      </c>
      <c r="AE111" s="293">
        <f t="shared" si="108"/>
        <v>0</v>
      </c>
      <c r="AF111" s="41"/>
      <c r="AG111" s="41"/>
      <c r="AH111" s="41"/>
      <c r="AI111" s="41"/>
      <c r="AJ111" s="41"/>
      <c r="AK111" s="20"/>
      <c r="AL111" s="20"/>
      <c r="AM111" s="20"/>
      <c r="AN111" s="20"/>
      <c r="AO111" s="20"/>
      <c r="AP111" s="20"/>
      <c r="AQ111" s="20"/>
      <c r="AR111" s="20"/>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row>
    <row r="112" ht="15.75" customHeight="1">
      <c r="A112" s="40"/>
      <c r="B112" s="292" t="s">
        <v>450</v>
      </c>
      <c r="C112" s="12"/>
      <c r="D112" s="12"/>
      <c r="E112" s="13"/>
      <c r="F112" s="293">
        <f>'P01'!F$7</f>
        <v>76</v>
      </c>
      <c r="G112" s="294">
        <f>'P02'!F7</f>
        <v>65</v>
      </c>
      <c r="H112" s="294">
        <f>'P03'!F7</f>
        <v>78</v>
      </c>
      <c r="I112" s="294">
        <f>'P04'!F7</f>
        <v>74</v>
      </c>
      <c r="J112" s="294">
        <f>'P05'!F7</f>
        <v>0</v>
      </c>
      <c r="K112" s="294">
        <f>'P06'!F7</f>
        <v>0</v>
      </c>
      <c r="L112" s="294">
        <f>'P07'!F7</f>
        <v>0</v>
      </c>
      <c r="M112" s="294">
        <f>'P08'!F7</f>
        <v>0</v>
      </c>
      <c r="N112" s="294">
        <f>'P09'!F7</f>
        <v>0</v>
      </c>
      <c r="O112" s="294">
        <f>'P10'!F7</f>
        <v>0</v>
      </c>
      <c r="P112" s="294">
        <f>'P11'!F7</f>
        <v>0</v>
      </c>
      <c r="Q112" s="294">
        <f>'P12'!F7</f>
        <v>0</v>
      </c>
      <c r="R112" s="294">
        <f>'P13'!F7</f>
        <v>0</v>
      </c>
      <c r="S112" s="294">
        <f>'P14'!F7</f>
        <v>0</v>
      </c>
      <c r="T112" s="294">
        <f>'P15'!F7</f>
        <v>0</v>
      </c>
      <c r="U112" s="294">
        <f>'P16'!F7</f>
        <v>0</v>
      </c>
      <c r="V112" s="294">
        <f>'P17'!F7</f>
        <v>0</v>
      </c>
      <c r="W112" s="294">
        <f>'P18'!F7</f>
        <v>0</v>
      </c>
      <c r="X112" s="294">
        <f>'P19'!F7</f>
        <v>0</v>
      </c>
      <c r="Y112" s="294">
        <f>'P20'!F7</f>
        <v>0</v>
      </c>
      <c r="Z112" s="294">
        <f>'P21'!F7</f>
        <v>0</v>
      </c>
      <c r="AA112" s="294">
        <f>'P22'!F7</f>
        <v>0</v>
      </c>
      <c r="AB112" s="294">
        <f>'P23'!F7</f>
        <v>0</v>
      </c>
      <c r="AC112" s="294">
        <f>'P24'!F7</f>
        <v>0</v>
      </c>
      <c r="AD112" s="294">
        <f>'P25'!F7</f>
        <v>0</v>
      </c>
      <c r="AE112" s="294">
        <f>'P26'!F7</f>
        <v>0</v>
      </c>
      <c r="AF112" s="41"/>
      <c r="AG112" s="41"/>
      <c r="AH112" s="41"/>
      <c r="AI112" s="41"/>
      <c r="AJ112" s="41"/>
      <c r="AK112" s="20"/>
      <c r="AL112" s="20"/>
      <c r="AM112" s="20"/>
      <c r="AN112" s="20"/>
      <c r="AO112" s="20"/>
      <c r="AP112" s="20"/>
      <c r="AQ112" s="20"/>
      <c r="AR112" s="20"/>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41"/>
      <c r="BR112" s="41"/>
      <c r="BS112" s="41"/>
      <c r="BT112" s="41"/>
      <c r="BU112" s="41"/>
      <c r="BV112" s="41"/>
    </row>
    <row r="113" ht="15.75" customHeight="1">
      <c r="A113" s="40"/>
      <c r="B113" s="292" t="s">
        <v>451</v>
      </c>
      <c r="C113" s="12"/>
      <c r="D113" s="12"/>
      <c r="E113" s="13"/>
      <c r="F113" s="293">
        <f>'P01'!F$8</f>
        <v>0</v>
      </c>
      <c r="G113" s="294">
        <f>'P02'!F8</f>
        <v>0</v>
      </c>
      <c r="H113" s="294">
        <f>'P03'!F8</f>
        <v>0</v>
      </c>
      <c r="I113" s="294">
        <f>'P04'!F8</f>
        <v>0</v>
      </c>
      <c r="J113" s="294">
        <f>'P05'!F8</f>
        <v>106</v>
      </c>
      <c r="K113" s="294">
        <f>'P06'!F8</f>
        <v>106</v>
      </c>
      <c r="L113" s="294">
        <f>'P07'!F8</f>
        <v>106</v>
      </c>
      <c r="M113" s="294">
        <f>'P08'!F8</f>
        <v>106</v>
      </c>
      <c r="N113" s="294">
        <f>'P09'!F8</f>
        <v>106</v>
      </c>
      <c r="O113" s="294">
        <f>'P10'!F8</f>
        <v>106</v>
      </c>
      <c r="P113" s="294">
        <f>'P11'!F8</f>
        <v>106</v>
      </c>
      <c r="Q113" s="294">
        <f>'P12'!F8</f>
        <v>106</v>
      </c>
      <c r="R113" s="294">
        <f>'P13'!F8</f>
        <v>106</v>
      </c>
      <c r="S113" s="294">
        <f>'P14'!F8</f>
        <v>106</v>
      </c>
      <c r="T113" s="294">
        <f>'P15'!F8</f>
        <v>106</v>
      </c>
      <c r="U113" s="294">
        <f>'P16'!F8</f>
        <v>106</v>
      </c>
      <c r="V113" s="294">
        <f>'P17'!F8</f>
        <v>106</v>
      </c>
      <c r="W113" s="294">
        <f>'P18'!F8</f>
        <v>106</v>
      </c>
      <c r="X113" s="294">
        <f>'P19'!F8</f>
        <v>106</v>
      </c>
      <c r="Y113" s="294">
        <f>'P20'!F8</f>
        <v>106</v>
      </c>
      <c r="Z113" s="294">
        <f>'P21'!F8</f>
        <v>106</v>
      </c>
      <c r="AA113" s="294">
        <f>'P22'!F8</f>
        <v>106</v>
      </c>
      <c r="AB113" s="294">
        <f>'P23'!F8</f>
        <v>106</v>
      </c>
      <c r="AC113" s="294">
        <f>'P24'!F8</f>
        <v>106</v>
      </c>
      <c r="AD113" s="294">
        <f>'P25'!F8</f>
        <v>106</v>
      </c>
      <c r="AE113" s="294">
        <f>'P26'!F8</f>
        <v>106</v>
      </c>
      <c r="AF113" s="41"/>
      <c r="AG113" s="41"/>
      <c r="AH113" s="41"/>
      <c r="AI113" s="41"/>
      <c r="AJ113" s="41"/>
      <c r="AK113" s="20"/>
      <c r="AL113" s="20"/>
      <c r="AM113" s="20"/>
      <c r="AN113" s="20"/>
      <c r="AO113" s="20"/>
      <c r="AP113" s="20"/>
      <c r="AQ113" s="20"/>
      <c r="AR113" s="20"/>
      <c r="AS113" s="41"/>
      <c r="AT113" s="41"/>
      <c r="AU113" s="41"/>
      <c r="AV113" s="41"/>
      <c r="AW113" s="41"/>
      <c r="AX113" s="41"/>
      <c r="AY113" s="41"/>
      <c r="AZ113" s="41"/>
      <c r="BA113" s="41"/>
      <c r="BB113" s="41"/>
      <c r="BC113" s="41"/>
      <c r="BD113" s="41"/>
      <c r="BE113" s="41"/>
      <c r="BF113" s="41"/>
      <c r="BG113" s="41"/>
      <c r="BH113" s="41"/>
      <c r="BI113" s="41"/>
      <c r="BJ113" s="41"/>
      <c r="BK113" s="41"/>
      <c r="BL113" s="41"/>
      <c r="BM113" s="41"/>
      <c r="BN113" s="41"/>
      <c r="BO113" s="41"/>
      <c r="BP113" s="41"/>
      <c r="BQ113" s="41"/>
      <c r="BR113" s="41"/>
      <c r="BS113" s="41"/>
      <c r="BT113" s="41"/>
      <c r="BU113" s="41"/>
      <c r="BV113" s="41"/>
    </row>
    <row r="114" ht="15.75" customHeight="1">
      <c r="A114" s="40"/>
      <c r="B114" s="292" t="s">
        <v>452</v>
      </c>
      <c r="C114" s="12"/>
      <c r="D114" s="12"/>
      <c r="E114" s="13"/>
      <c r="F114" s="295">
        <f>IF(F111 &gt; 0, 'P01'!$F$9, "N/A")</f>
        <v>1</v>
      </c>
      <c r="G114" s="295">
        <f>IF(G111 &gt; 0, 'P02'!$F$9, "N/A")</f>
        <v>1</v>
      </c>
      <c r="H114" s="295">
        <f>IF(H111 &gt; 0, 'P03'!$F$9, "N/A")</f>
        <v>1</v>
      </c>
      <c r="I114" s="295">
        <f>IF(I111 &gt; 0, 'P04'!$F$9, "N/A")</f>
        <v>1</v>
      </c>
      <c r="J114" s="295" t="str">
        <f>IF(J111 &gt; 0, 'P05'!$F$9, "N/A")</f>
        <v>N/A</v>
      </c>
      <c r="K114" s="295" t="str">
        <f>IF(K111 &gt; 0, 'P06'!$F$9, "N/A")</f>
        <v>N/A</v>
      </c>
      <c r="L114" s="295" t="str">
        <f>IF(L111 &gt; 0, 'P07'!$F$9, "N/A")</f>
        <v>N/A</v>
      </c>
      <c r="M114" s="295" t="str">
        <f>IF(M111 &gt; 0, 'P08'!$F$9, "N/A")</f>
        <v>N/A</v>
      </c>
      <c r="N114" s="295" t="str">
        <f>IF(N111 &gt; 0, 'P09'!$F$9, "N/A")</f>
        <v>N/A</v>
      </c>
      <c r="O114" s="295" t="str">
        <f>IF(O111 &gt; 0, 'P10'!$F$9, "N/A")</f>
        <v>N/A</v>
      </c>
      <c r="P114" s="295" t="str">
        <f>IF(P111 &gt; 0, 'P11'!$F$9, "N/A")</f>
        <v>N/A</v>
      </c>
      <c r="Q114" s="295" t="str">
        <f>IF(Q111 &gt; 0, 'P12'!$F$9, "N/A")</f>
        <v>N/A</v>
      </c>
      <c r="R114" s="295" t="str">
        <f>IF(R111 &gt; 0, 'P13'!$F$9, "N/A")</f>
        <v>N/A</v>
      </c>
      <c r="S114" s="295" t="str">
        <f>IF(S111 &gt; 0, 'P14'!$F$9, "N/A")</f>
        <v>N/A</v>
      </c>
      <c r="T114" s="295" t="str">
        <f>IF(T111 &gt; 0, 'P15'!$F$9, "N/A")</f>
        <v>N/A</v>
      </c>
      <c r="U114" s="295" t="str">
        <f>IF(U111 &gt; 0, 'P16'!$F$9, "N/A")</f>
        <v>N/A</v>
      </c>
      <c r="V114" s="295" t="str">
        <f>IF(V111 &gt; 0, 'P17'!$F$9, "N/A")</f>
        <v>N/A</v>
      </c>
      <c r="W114" s="295" t="str">
        <f>IF(W111 &gt; 0, 'P18'!$F$9, "N/A")</f>
        <v>N/A</v>
      </c>
      <c r="X114" s="295" t="str">
        <f>IF(X111 &gt; 0, 'P19'!$F$9, "N/A")</f>
        <v>N/A</v>
      </c>
      <c r="Y114" s="295" t="str">
        <f>IF(Y111 &gt; 0, 'P20'!$F$9, "N/A")</f>
        <v>N/A</v>
      </c>
      <c r="Z114" s="295" t="str">
        <f>IF(Z111 &gt; 0, 'P21'!$F$9, "N/A")</f>
        <v>N/A</v>
      </c>
      <c r="AA114" s="295" t="str">
        <f>IF(AA111 &gt; 0, 'P22'!$F$9, "N/A")</f>
        <v>N/A</v>
      </c>
      <c r="AB114" s="295" t="str">
        <f>IF(AB111 &gt; 0, 'P23'!$F$9, "N/A")</f>
        <v>N/A</v>
      </c>
      <c r="AC114" s="295" t="str">
        <f>IF(AC111 &gt; 0, 'P24'!$F$9, "N/A")</f>
        <v>N/A</v>
      </c>
      <c r="AD114" s="295" t="str">
        <f>IF(AD111 &gt; 0, 'P25'!$F$9, "N/A")</f>
        <v>N/A</v>
      </c>
      <c r="AE114" s="295" t="str">
        <f>IF(AE111 &gt; 0, 'P26'!$F$9, "N/A")</f>
        <v>N/A</v>
      </c>
      <c r="AF114" s="41"/>
      <c r="AG114" s="41"/>
      <c r="AH114" s="41"/>
      <c r="AI114" s="41"/>
      <c r="AJ114" s="41"/>
      <c r="AK114" s="20"/>
      <c r="AL114" s="20"/>
      <c r="AM114" s="20"/>
      <c r="AN114" s="20"/>
      <c r="AO114" s="20"/>
      <c r="AP114" s="20"/>
      <c r="AQ114" s="20"/>
      <c r="AR114" s="20"/>
      <c r="AS114" s="41"/>
      <c r="AT114" s="41"/>
      <c r="AU114" s="41"/>
      <c r="AV114" s="41"/>
      <c r="AW114" s="41"/>
      <c r="AX114" s="41"/>
      <c r="AY114" s="41"/>
      <c r="AZ114" s="41"/>
      <c r="BA114" s="41"/>
      <c r="BB114" s="41"/>
      <c r="BC114" s="41"/>
      <c r="BD114" s="41"/>
      <c r="BE114" s="41"/>
      <c r="BF114" s="41"/>
      <c r="BG114" s="41"/>
      <c r="BH114" s="41"/>
      <c r="BI114" s="41"/>
      <c r="BJ114" s="41"/>
      <c r="BK114" s="41"/>
      <c r="BL114" s="41"/>
      <c r="BM114" s="41"/>
      <c r="BN114" s="41"/>
      <c r="BO114" s="41"/>
      <c r="BP114" s="41"/>
      <c r="BQ114" s="41"/>
      <c r="BR114" s="41"/>
      <c r="BS114" s="41"/>
      <c r="BT114" s="41"/>
      <c r="BU114" s="41"/>
      <c r="BV114" s="41"/>
    </row>
    <row r="115" ht="15.75" customHeight="1">
      <c r="A115" s="49"/>
      <c r="B115" s="292" t="s">
        <v>453</v>
      </c>
      <c r="C115" s="12"/>
      <c r="D115" s="12"/>
      <c r="E115" s="13"/>
      <c r="F115" s="295">
        <f>IF(F111 &gt; 0, 'P01'!$F$10, "N/A")</f>
        <v>0</v>
      </c>
      <c r="G115" s="295">
        <f>IF(G111 &gt; 0, 'P02'!$F$10, "N/A")</f>
        <v>0</v>
      </c>
      <c r="H115" s="295">
        <f>IF(H111 &gt; 0, 'P03'!$F$10, "N/A")</f>
        <v>0</v>
      </c>
      <c r="I115" s="295">
        <f>IF(I111 &gt; 0, 'P04'!$F$10, "N/A")</f>
        <v>0</v>
      </c>
      <c r="J115" s="295" t="str">
        <f>IF(J111 &gt; 0, 'P05'!$F$10, "N/A")</f>
        <v>N/A</v>
      </c>
      <c r="K115" s="295" t="str">
        <f>IF(K111 &gt; 0, 'P06'!$F$10, "N/A")</f>
        <v>N/A</v>
      </c>
      <c r="L115" s="295" t="str">
        <f>IF(L111 &gt; 0, 'P07'!$F$10, "N/A")</f>
        <v>N/A</v>
      </c>
      <c r="M115" s="295" t="str">
        <f>IF(M111 &gt; 0, 'P08'!$F$10, "N/A")</f>
        <v>N/A</v>
      </c>
      <c r="N115" s="295" t="str">
        <f>IF(N111 &gt; 0, 'P09'!$F$10, "N/A")</f>
        <v>N/A</v>
      </c>
      <c r="O115" s="295" t="str">
        <f>IF(O111 &gt; 0, 'P10'!$F$10, "N/A")</f>
        <v>N/A</v>
      </c>
      <c r="P115" s="295" t="str">
        <f>IF(P111 &gt; 0, 'P11'!$F$10, "N/A")</f>
        <v>N/A</v>
      </c>
      <c r="Q115" s="295" t="str">
        <f>IF(Q111 &gt; 0, 'P12'!$F$10, "N/A")</f>
        <v>N/A</v>
      </c>
      <c r="R115" s="295" t="str">
        <f>IF(R111 &gt; 0, 'P13'!$F$10, "N/A")</f>
        <v>N/A</v>
      </c>
      <c r="S115" s="295" t="str">
        <f>IF(S111 &gt; 0, 'P14'!$F$10, "N/A")</f>
        <v>N/A</v>
      </c>
      <c r="T115" s="295" t="str">
        <f>IF(T111 &gt; 0, 'P15'!$F$10, "N/A")</f>
        <v>N/A</v>
      </c>
      <c r="U115" s="295" t="str">
        <f>IF(U111 &gt; 0, 'P16'!$F$10, "N/A")</f>
        <v>N/A</v>
      </c>
      <c r="V115" s="295" t="str">
        <f>IF(V111 &gt; 0, 'P18'!$F$10, "N/A")</f>
        <v>N/A</v>
      </c>
      <c r="W115" s="295" t="str">
        <f>IF(W111 &gt; 0, 'P18'!$F$10, "N/A")</f>
        <v>N/A</v>
      </c>
      <c r="X115" s="295" t="str">
        <f>IF(X111 &gt; 0, 'P19'!$F$10, "N/A")</f>
        <v>N/A</v>
      </c>
      <c r="Y115" s="295" t="str">
        <f>IF(Y111 &gt; 0, 'P20'!$F$10, "N/A")</f>
        <v>N/A</v>
      </c>
      <c r="Z115" s="295" t="str">
        <f>IF(Z111 &gt; 0, 'P21'!$F$10, "N/A")</f>
        <v>N/A</v>
      </c>
      <c r="AA115" s="295" t="str">
        <f>IF(AA111 &gt; 0, 'P22'!$F$10, "N/A")</f>
        <v>N/A</v>
      </c>
      <c r="AB115" s="295" t="str">
        <f>IF(AB111 &gt; 0, 'P23'!$F$10, "N/A")</f>
        <v>N/A</v>
      </c>
      <c r="AC115" s="295" t="str">
        <f>IF(AC111 &gt; 0, 'P24'!$F$10, "N/A")</f>
        <v>N/A</v>
      </c>
      <c r="AD115" s="295" t="str">
        <f>IF(AD111 &gt; 0, 'P25'!$F$10, "N/A")</f>
        <v>N/A</v>
      </c>
      <c r="AE115" s="295" t="str">
        <f>IF(AE111 &gt; 0, 'P26'!$F$10, "N/A")</f>
        <v>N/A</v>
      </c>
      <c r="AF115" s="41"/>
      <c r="AG115" s="41"/>
      <c r="AH115" s="41"/>
      <c r="AI115" s="41"/>
      <c r="AJ115" s="41"/>
      <c r="AK115" s="20"/>
      <c r="AL115" s="20"/>
      <c r="AM115" s="20"/>
      <c r="AN115" s="20"/>
      <c r="AO115" s="20"/>
      <c r="AP115" s="20"/>
      <c r="AQ115" s="20"/>
      <c r="AR115" s="20"/>
      <c r="AS115" s="41"/>
      <c r="AT115" s="41"/>
      <c r="AU115" s="41"/>
      <c r="AV115" s="41"/>
      <c r="AW115" s="41"/>
      <c r="AX115" s="41"/>
      <c r="AY115" s="41"/>
      <c r="AZ115" s="41"/>
      <c r="BA115" s="41"/>
      <c r="BB115" s="41"/>
      <c r="BC115" s="41"/>
      <c r="BD115" s="41"/>
      <c r="BE115" s="41"/>
      <c r="BF115" s="41"/>
      <c r="BG115" s="41"/>
      <c r="BH115" s="41"/>
      <c r="BI115" s="41"/>
      <c r="BJ115" s="41"/>
      <c r="BK115" s="41"/>
      <c r="BL115" s="41"/>
      <c r="BM115" s="41"/>
      <c r="BN115" s="41"/>
      <c r="BO115" s="41"/>
      <c r="BP115" s="41"/>
      <c r="BQ115" s="41"/>
      <c r="BR115" s="41"/>
      <c r="BS115" s="41"/>
      <c r="BT115" s="41"/>
      <c r="BU115" s="41"/>
      <c r="BV115" s="41"/>
    </row>
    <row r="116" ht="15.75" customHeight="1">
      <c r="A116" s="20"/>
      <c r="B116" s="20"/>
      <c r="C116" s="20"/>
      <c r="D116" s="41"/>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41"/>
      <c r="AG116" s="41"/>
      <c r="AH116" s="41"/>
      <c r="AI116" s="41"/>
      <c r="AJ116" s="41"/>
      <c r="AK116" s="20"/>
      <c r="AL116" s="20"/>
      <c r="AM116" s="20"/>
      <c r="AN116" s="20"/>
      <c r="AO116" s="20"/>
      <c r="AP116" s="20"/>
      <c r="AQ116" s="20"/>
      <c r="AR116" s="20"/>
      <c r="AS116" s="41"/>
      <c r="AT116" s="41"/>
      <c r="AU116" s="41"/>
      <c r="AV116" s="41"/>
      <c r="AW116" s="41"/>
      <c r="AX116" s="41"/>
      <c r="AY116" s="41"/>
      <c r="AZ116" s="41"/>
      <c r="BA116" s="41"/>
      <c r="BB116" s="41"/>
      <c r="BC116" s="41"/>
      <c r="BD116" s="41"/>
      <c r="BE116" s="41"/>
      <c r="BF116" s="41"/>
      <c r="BG116" s="41"/>
      <c r="BH116" s="41"/>
      <c r="BI116" s="41"/>
      <c r="BJ116" s="41"/>
      <c r="BK116" s="41"/>
      <c r="BL116" s="41"/>
      <c r="BM116" s="41"/>
      <c r="BN116" s="41"/>
      <c r="BO116" s="41"/>
      <c r="BP116" s="41"/>
      <c r="BQ116" s="41"/>
      <c r="BR116" s="41"/>
      <c r="BS116" s="41"/>
      <c r="BT116" s="41"/>
      <c r="BU116" s="41"/>
      <c r="BV116" s="41"/>
    </row>
  </sheetData>
  <mergeCells count="14">
    <mergeCell ref="A109:A115"/>
    <mergeCell ref="B115:E115"/>
    <mergeCell ref="B114:E114"/>
    <mergeCell ref="AL3:AQ3"/>
    <mergeCell ref="AL11:AN11"/>
    <mergeCell ref="AL18:AN18"/>
    <mergeCell ref="AL26:AP26"/>
    <mergeCell ref="AL27:AM27"/>
    <mergeCell ref="AL41:AP41"/>
    <mergeCell ref="B109:E109"/>
    <mergeCell ref="B110:E110"/>
    <mergeCell ref="B111:E111"/>
    <mergeCell ref="B112:E112"/>
    <mergeCell ref="B113:E113"/>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CA0047-008A-44DB-AC32-00BE00E400B2}">
            <xm:f>"nc"</xm:f>
            <x14:dxf>
              <font/>
              <fill>
                <patternFill patternType="solid">
                  <fgColor rgb="FFF4C7C3"/>
                  <bgColor rgb="FFF4C7C3"/>
                </patternFill>
              </fill>
            </x14:dxf>
          </x14:cfRule>
          <xm:sqref>F2:AE107</xm:sqref>
        </x14:conditionalFormatting>
        <x14:conditionalFormatting xmlns:xm="http://schemas.microsoft.com/office/excel/2006/main">
          <x14:cfRule type="cellIs" priority="2" operator="equal" id="{00A60097-0010-4AFF-9A9A-00F2004F0011}">
            <xm:f>"nt"</xm:f>
            <x14:dxf>
              <font>
                <color indexed="65"/>
              </font>
              <fill>
                <patternFill patternType="solid">
                  <fgColor rgb="FF757575"/>
                  <bgColor rgb="FF757575"/>
                </patternFill>
              </fill>
            </x14:dxf>
          </x14:cfRule>
          <xm:sqref>F2:AE107</xm:sqref>
        </x14:conditionalFormatting>
        <x14:conditionalFormatting xmlns:xm="http://schemas.microsoft.com/office/excel/2006/main">
          <x14:cfRule type="cellIs" priority="3" operator="equal" id="{003D00BE-0029-46E7-B2FE-00AF00B8009F}">
            <xm:f>"na"</xm:f>
            <x14:dxf>
              <font/>
              <fill>
                <patternFill patternType="solid">
                  <fgColor rgb="FFFCE8B2"/>
                  <bgColor rgb="FFFCE8B2"/>
                </patternFill>
              </fill>
            </x14:dxf>
          </x14:cfRule>
          <xm:sqref>F2:AE107</xm:sqref>
        </x14:conditionalFormatting>
        <x14:conditionalFormatting xmlns:xm="http://schemas.microsoft.com/office/excel/2006/main">
          <x14:cfRule type="cellIs" priority="4" operator="equal" id="{00F4008F-00F5-4D42-9C99-0052001D00BE}">
            <xm:f>"c"</xm:f>
            <x14:dxf>
              <fill>
                <patternFill patternType="solid">
                  <fgColor rgb="FFD9EAD3"/>
                  <bgColor rgb="FFD9EAD3"/>
                </patternFill>
              </fill>
            </x14:dxf>
          </x14:cfRule>
          <xm:sqref>F2:AE107</xm:sqref>
        </x14:conditionalFormatting>
        <x14:conditionalFormatting xmlns:xm="http://schemas.microsoft.com/office/excel/2006/main">
          <x14:cfRule type="cellIs" priority="5" operator="equal" id="{00E8007F-0098-47D7-AD8D-0051004D00D9}">
            <xm:f>"nt"</xm:f>
            <x14:dxf>
              <font>
                <color rgb="FF666666"/>
              </font>
              <fill>
                <patternFill patternType="solid">
                  <fgColor rgb="FFD9D9D9"/>
                  <bgColor rgb="FFD9D9D9"/>
                </patternFill>
              </fill>
            </x14:dxf>
          </x14:cfRule>
          <xm:sqref>F2:AE107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zoomScale="100" workbookViewId="0">
      <selection activeCell="A1" activeCellId="0" sqref="A1"/>
    </sheetView>
  </sheetViews>
  <sheetFormatPr baseColWidth="10" defaultColWidth="14.44140625" defaultRowHeight="15" customHeight="1"/>
  <cols>
    <col customWidth="1" min="1" max="1" width="16"/>
    <col customWidth="1" min="2" max="2" width="95"/>
    <col customWidth="1" min="3" max="3" width="20.33203125"/>
    <col customWidth="1" min="4" max="4" width="50"/>
  </cols>
  <sheetData>
    <row r="1" ht="15" customHeight="1">
      <c r="A1" s="296" t="s">
        <v>66</v>
      </c>
      <c r="B1" s="296" t="s">
        <v>454</v>
      </c>
      <c r="C1" s="297"/>
      <c r="D1" s="298" t="s">
        <v>64</v>
      </c>
    </row>
    <row r="2" ht="15" customHeight="1">
      <c r="A2" s="108" t="s">
        <v>455</v>
      </c>
      <c r="B2" s="299" t="s">
        <v>456</v>
      </c>
      <c r="C2" s="300"/>
      <c r="D2" s="301" t="s">
        <v>457</v>
      </c>
    </row>
    <row r="3" ht="15" customHeight="1">
      <c r="A3" s="108" t="s">
        <v>458</v>
      </c>
      <c r="B3" s="299" t="s">
        <v>459</v>
      </c>
      <c r="C3" s="300"/>
      <c r="D3" s="301" t="s">
        <v>460</v>
      </c>
    </row>
    <row r="4" ht="15" customHeight="1">
      <c r="A4" s="108" t="s">
        <v>461</v>
      </c>
      <c r="B4" s="299" t="s">
        <v>462</v>
      </c>
      <c r="C4" s="300"/>
      <c r="D4" s="301" t="s">
        <v>463</v>
      </c>
    </row>
    <row r="5" ht="15" customHeight="1">
      <c r="A5" s="108" t="s">
        <v>464</v>
      </c>
      <c r="B5" s="299" t="s">
        <v>465</v>
      </c>
      <c r="C5" s="300"/>
      <c r="D5" s="301" t="s">
        <v>466</v>
      </c>
    </row>
    <row r="6" ht="15" customHeight="1">
      <c r="A6" s="300"/>
      <c r="B6" s="300"/>
      <c r="C6" s="300"/>
      <c r="D6" s="300"/>
    </row>
    <row r="7" ht="15" customHeight="1">
      <c r="A7" s="300"/>
      <c r="B7" s="300"/>
      <c r="C7" s="300"/>
      <c r="D7" s="300"/>
    </row>
    <row r="8" ht="15" customHeight="1">
      <c r="A8" s="300"/>
      <c r="B8" s="300"/>
      <c r="C8" s="300"/>
      <c r="D8" s="300"/>
    </row>
    <row r="9" ht="15" customHeight="1">
      <c r="A9" s="300"/>
      <c r="B9" s="302" t="s">
        <v>467</v>
      </c>
      <c r="C9" s="300"/>
      <c r="D9" s="300"/>
    </row>
    <row r="10" ht="15" customHeight="1">
      <c r="A10" s="20"/>
      <c r="B10" s="303"/>
      <c r="C10" s="20"/>
      <c r="D10" s="20"/>
    </row>
    <row r="11" ht="15" customHeight="1">
      <c r="A11" s="20"/>
      <c r="B11" s="304"/>
      <c r="C11" s="20"/>
      <c r="D11" s="20"/>
    </row>
    <row r="12" ht="15" customHeight="1">
      <c r="A12" s="20"/>
      <c r="B12" s="304"/>
      <c r="C12" s="20"/>
      <c r="D12" s="20"/>
    </row>
    <row r="13" ht="15" customHeight="1">
      <c r="A13" s="20"/>
      <c r="B13" s="304"/>
      <c r="C13" s="20"/>
      <c r="D13" s="20"/>
    </row>
    <row r="14" ht="15" customHeight="1">
      <c r="A14" s="20"/>
      <c r="B14" s="304"/>
      <c r="C14" s="20"/>
      <c r="D14" s="20"/>
    </row>
    <row r="15" ht="15" customHeight="1">
      <c r="A15" s="20"/>
      <c r="B15" s="304"/>
      <c r="C15" s="20"/>
      <c r="D15" s="20"/>
    </row>
    <row r="16" ht="15" customHeight="1">
      <c r="A16" s="20"/>
      <c r="B16" s="20"/>
      <c r="C16" s="20"/>
      <c r="D16" s="20"/>
    </row>
    <row r="17" ht="15" customHeight="1">
      <c r="A17" s="20"/>
      <c r="B17" s="20"/>
      <c r="C17" s="20"/>
      <c r="D17" s="20"/>
    </row>
    <row r="18" ht="15" customHeight="1">
      <c r="A18" s="20"/>
      <c r="B18" s="20"/>
      <c r="C18" s="20"/>
      <c r="D18" s="20"/>
    </row>
    <row r="19" ht="15" customHeight="1">
      <c r="A19" s="20"/>
      <c r="B19" s="20"/>
      <c r="C19" s="20"/>
      <c r="D19" s="20"/>
    </row>
    <row r="20" ht="15" customHeight="1">
      <c r="A20" s="20"/>
      <c r="B20" s="20"/>
      <c r="C20" s="20"/>
      <c r="D20" s="20"/>
    </row>
  </sheetData>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topLeftCell="A1" zoomScale="100" workbookViewId="0">
      <pane xSplit="6" topLeftCell="G1" activePane="topRight" state="frozen"/>
      <selection activeCell="F102" activeCellId="0" sqref="F102"/>
    </sheetView>
  </sheetViews>
  <sheetFormatPr baseColWidth="10" defaultColWidth="14.44140625" defaultRowHeight="15" customHeight="1"/>
  <cols>
    <col customWidth="1" min="1" max="1" width="9"/>
    <col customWidth="1" min="2" max="2" width="7.33203125"/>
    <col customWidth="1" min="3" max="3" width="4"/>
    <col customWidth="1" min="4" max="4" width="3.44140625"/>
    <col customWidth="1" min="5" max="5" width="50.88671875"/>
    <col customWidth="1" min="6" max="6" width="11"/>
    <col customWidth="1" min="7" max="7" width="5"/>
    <col customWidth="1" min="8" max="8" width="12.5546875"/>
    <col customWidth="1" min="9" max="9" width="14.88671875"/>
    <col customWidth="1" min="10" max="10" width="43.5546875"/>
    <col customWidth="1" min="11" max="11" width="40.88671875"/>
    <col customWidth="1" min="12" max="12" width="46.33203125"/>
    <col customWidth="1" min="13" max="13" width="4"/>
    <col customWidth="1" min="14" max="14" width="19"/>
    <col customWidth="1" min="15" max="17" width="4.109375"/>
    <col customWidth="1" min="18" max="18" width="5.109375"/>
    <col customWidth="1" min="19" max="19" width="9.44140625"/>
    <col customWidth="1" min="20" max="20" width="15.44140625"/>
    <col customWidth="1" min="21" max="21" width="19.109375"/>
  </cols>
  <sheetData>
    <row r="1" ht="0.75" customHeight="1">
      <c r="A1" s="305"/>
      <c r="B1" s="306"/>
      <c r="C1" s="306"/>
      <c r="D1" s="306"/>
      <c r="E1" s="306"/>
      <c r="F1" s="307"/>
      <c r="G1" s="306"/>
      <c r="H1" s="306"/>
      <c r="I1" s="306"/>
      <c r="J1" s="306"/>
      <c r="K1" s="306"/>
      <c r="L1" s="306"/>
      <c r="M1" s="306"/>
      <c r="N1" s="306"/>
      <c r="O1" s="306"/>
      <c r="P1" s="306"/>
      <c r="Q1" s="306"/>
      <c r="R1" s="306"/>
      <c r="S1" s="306"/>
      <c r="T1" s="306"/>
      <c r="U1" s="306"/>
    </row>
    <row r="2" ht="20.25">
      <c r="A2" s="308"/>
      <c r="B2" s="309" t="str">
        <f>F4</f>
        <v>P01</v>
      </c>
      <c r="C2" s="310" t="str">
        <f>Echantillon!C13</f>
        <v xml:space="preserve">Page d'accueil</v>
      </c>
      <c r="D2" s="311"/>
      <c r="E2" s="311"/>
      <c r="F2" s="312"/>
      <c r="G2" s="313"/>
      <c r="H2" s="313"/>
      <c r="I2" s="313"/>
      <c r="J2" s="313"/>
      <c r="K2" s="314"/>
      <c r="L2" s="314"/>
      <c r="M2" s="315"/>
      <c r="N2" s="315"/>
      <c r="O2" s="306"/>
      <c r="P2" s="306"/>
      <c r="Q2" s="306"/>
      <c r="R2" s="306"/>
      <c r="S2" s="306"/>
      <c r="T2" s="306"/>
      <c r="U2" s="306"/>
    </row>
    <row r="3" ht="18.75" customHeight="1">
      <c r="A3" s="308"/>
      <c r="B3" s="309" t="s">
        <v>468</v>
      </c>
      <c r="C3" s="316" t="str">
        <f>HYPERLINK(Echantillon!D13)</f>
        <v>https://elections.larochelle.fr/</v>
      </c>
      <c r="D3" s="56"/>
      <c r="E3" s="56"/>
      <c r="F3" s="56"/>
      <c r="G3" s="313"/>
      <c r="H3" s="313"/>
      <c r="I3" s="313"/>
      <c r="J3" s="313"/>
      <c r="K3" s="313"/>
      <c r="L3" s="313"/>
      <c r="M3" s="306"/>
      <c r="N3" s="306"/>
      <c r="O3" s="306"/>
      <c r="P3" s="306"/>
      <c r="Q3" s="306"/>
      <c r="R3" s="306"/>
      <c r="S3" s="306"/>
      <c r="T3" s="306"/>
      <c r="U3" s="306"/>
    </row>
    <row r="4" ht="16.5" customHeight="1">
      <c r="A4" s="305"/>
      <c r="B4" s="317" t="s">
        <v>125</v>
      </c>
      <c r="C4" s="318" t="s">
        <v>469</v>
      </c>
      <c r="D4" s="318" t="s">
        <v>128</v>
      </c>
      <c r="E4" s="319" t="s">
        <v>129</v>
      </c>
      <c r="F4" s="319" t="str">
        <f>Echantillon!B13</f>
        <v>P01</v>
      </c>
      <c r="G4" s="318" t="s">
        <v>470</v>
      </c>
      <c r="H4" s="317" t="s">
        <v>66</v>
      </c>
      <c r="I4" s="317" t="s">
        <v>64</v>
      </c>
      <c r="J4" s="317" t="s">
        <v>471</v>
      </c>
      <c r="K4" s="317" t="s">
        <v>472</v>
      </c>
      <c r="L4" s="317" t="s">
        <v>130</v>
      </c>
      <c r="M4" s="305"/>
      <c r="N4" s="320"/>
      <c r="O4" s="321" t="s">
        <v>430</v>
      </c>
      <c r="P4" s="322" t="s">
        <v>431</v>
      </c>
      <c r="Q4" s="322" t="s">
        <v>436</v>
      </c>
      <c r="R4" s="323" t="s">
        <v>433</v>
      </c>
      <c r="S4" s="324" t="s">
        <v>473</v>
      </c>
      <c r="T4" s="325" t="s">
        <v>474</v>
      </c>
      <c r="U4" s="326" t="s">
        <v>138</v>
      </c>
    </row>
    <row r="5" ht="16.5" customHeight="1">
      <c r="A5" s="305"/>
      <c r="B5" s="40"/>
      <c r="C5" s="40"/>
      <c r="D5" s="40"/>
      <c r="E5" s="319" t="s">
        <v>131</v>
      </c>
      <c r="F5" s="319">
        <f>COUNTIF($F$12:$F$117,"c")</f>
        <v>30</v>
      </c>
      <c r="G5" s="40"/>
      <c r="H5" s="40"/>
      <c r="I5" s="40"/>
      <c r="J5" s="40"/>
      <c r="K5" s="40"/>
      <c r="L5" s="40"/>
      <c r="M5" s="306"/>
      <c r="N5" s="327" t="s">
        <v>9</v>
      </c>
      <c r="O5" s="94">
        <f>COUNTIFS($C$12:$C$117,"A",$F$12:$F$117,"c")</f>
        <v>23</v>
      </c>
      <c r="P5" s="94">
        <f>COUNTIFS($C$12:$C$117,"A",$F$12:$F$117,"nc")</f>
        <v>0</v>
      </c>
      <c r="Q5" s="94">
        <f>COUNTIFS($C$12:$C$117,"A",$F$12:$F$117,"na")</f>
        <v>60</v>
      </c>
      <c r="R5" s="94">
        <f>COUNTIFS($C$12:$C$117,"A",$F$12:$F$117,"nt")</f>
        <v>0</v>
      </c>
      <c r="S5" s="328">
        <f t="shared" ref="S5:S7" si="109">O5+P5</f>
        <v>23</v>
      </c>
      <c r="T5" s="329">
        <f t="shared" ref="T5:T7" si="110">IF(S5&gt;0,O5/S5,"-")</f>
        <v>1</v>
      </c>
      <c r="U5" s="330">
        <f>T5</f>
        <v>1</v>
      </c>
    </row>
    <row r="6" ht="16.5" customHeight="1">
      <c r="A6" s="305"/>
      <c r="B6" s="40"/>
      <c r="C6" s="40"/>
      <c r="D6" s="40"/>
      <c r="E6" s="319" t="s">
        <v>132</v>
      </c>
      <c r="F6" s="319">
        <f>COUNTIF(F12:F117,"nc")</f>
        <v>0</v>
      </c>
      <c r="G6" s="40"/>
      <c r="H6" s="40"/>
      <c r="I6" s="40"/>
      <c r="J6" s="40"/>
      <c r="K6" s="40"/>
      <c r="L6" s="40"/>
      <c r="M6" s="306"/>
      <c r="N6" s="327" t="s">
        <v>16</v>
      </c>
      <c r="O6" s="94">
        <f>COUNTIFS($C$12:$C$117,"AA",$F$12:$F$117,"c")</f>
        <v>7</v>
      </c>
      <c r="P6" s="94">
        <f>COUNTIFS($C$12:$C$117,"AA",$F$12:$F$117,"nc")</f>
        <v>0</v>
      </c>
      <c r="Q6" s="94">
        <f>COUNTIFS($C$12:$C$117,"AA",$F$12:$F$117,"na")</f>
        <v>16</v>
      </c>
      <c r="R6" s="94">
        <f>COUNTIFS($C$12:$C$117,"AA",$F$12:$F$117,"nt")</f>
        <v>0</v>
      </c>
      <c r="S6" s="328">
        <f t="shared" si="109"/>
        <v>7</v>
      </c>
      <c r="T6" s="329">
        <f t="shared" si="110"/>
        <v>1</v>
      </c>
      <c r="U6" s="53">
        <f>IF(S6&gt;0,SUM(O5:O6)/SUM(S5:S6),"-")</f>
        <v>1</v>
      </c>
    </row>
    <row r="7" ht="16.5" customHeight="1">
      <c r="A7" s="305"/>
      <c r="B7" s="40"/>
      <c r="C7" s="40"/>
      <c r="D7" s="40"/>
      <c r="E7" s="319" t="s">
        <v>475</v>
      </c>
      <c r="F7" s="319">
        <f>COUNTIF(F12:F117,"na")</f>
        <v>76</v>
      </c>
      <c r="G7" s="40"/>
      <c r="H7" s="40"/>
      <c r="I7" s="40"/>
      <c r="J7" s="40"/>
      <c r="K7" s="40"/>
      <c r="L7" s="40"/>
      <c r="M7" s="306"/>
      <c r="N7" s="327" t="s">
        <v>18</v>
      </c>
      <c r="O7" s="80">
        <f>COUNTIFS($C$12:$C$117,"AAA",$F$12:$F$117,"c")</f>
        <v>0</v>
      </c>
      <c r="P7" s="80">
        <f>COUNTIFS($C$12:$C$117,"AAA",$F$12:$F$117,"nc")</f>
        <v>0</v>
      </c>
      <c r="Q7" s="80">
        <f>COUNTIFS($C$12:$C$117,"AAA",$F$12:$F$117,"na")</f>
        <v>0</v>
      </c>
      <c r="R7" s="80">
        <f>COUNTIFS($C$12:$C$117,"AAA",$F$12:$F$117,"nt")</f>
        <v>0</v>
      </c>
      <c r="S7" s="328">
        <f t="shared" si="109"/>
        <v>0</v>
      </c>
      <c r="T7" s="329" t="str">
        <f t="shared" si="110"/>
        <v>-</v>
      </c>
      <c r="U7" s="330" t="str">
        <f>IF(S7&gt;0,SUM(O5:O7)/SUM(S5:S7),"-")</f>
        <v>-</v>
      </c>
    </row>
    <row r="8" ht="16.5" customHeight="1">
      <c r="A8" s="305"/>
      <c r="B8" s="40"/>
      <c r="C8" s="40"/>
      <c r="D8" s="40"/>
      <c r="E8" s="319" t="s">
        <v>134</v>
      </c>
      <c r="F8" s="319">
        <f>COUNTIF(F12:F117,"nt")</f>
        <v>0</v>
      </c>
      <c r="G8" s="40"/>
      <c r="H8" s="40"/>
      <c r="I8" s="40"/>
      <c r="J8" s="40"/>
      <c r="K8" s="40"/>
      <c r="L8" s="40"/>
      <c r="M8" s="306"/>
      <c r="N8" s="331" t="s">
        <v>476</v>
      </c>
      <c r="O8" s="332">
        <f t="shared" ref="O8:S8" si="111">SUM(O5:O7)</f>
        <v>30</v>
      </c>
      <c r="P8" s="332">
        <f t="shared" si="111"/>
        <v>0</v>
      </c>
      <c r="Q8" s="332">
        <f t="shared" si="111"/>
        <v>76</v>
      </c>
      <c r="R8" s="332">
        <f t="shared" si="111"/>
        <v>0</v>
      </c>
      <c r="S8" s="333">
        <f t="shared" si="111"/>
        <v>30</v>
      </c>
      <c r="T8" s="329"/>
      <c r="U8" s="327"/>
    </row>
    <row r="9" ht="16.5" customHeight="1">
      <c r="A9" s="305"/>
      <c r="B9" s="40"/>
      <c r="C9" s="40"/>
      <c r="D9" s="40"/>
      <c r="E9" s="319" t="s">
        <v>452</v>
      </c>
      <c r="F9" s="334">
        <f>F5/SUM(F5:F6)</f>
        <v>1</v>
      </c>
      <c r="G9" s="40"/>
      <c r="H9" s="40"/>
      <c r="I9" s="40"/>
      <c r="J9" s="40"/>
      <c r="K9" s="40"/>
      <c r="L9" s="40"/>
      <c r="M9" s="306"/>
      <c r="N9" s="306"/>
      <c r="O9" s="306"/>
      <c r="P9" s="306"/>
      <c r="Q9" s="306"/>
      <c r="R9" s="306"/>
      <c r="S9" s="306"/>
      <c r="T9" s="306"/>
      <c r="U9" s="306"/>
    </row>
    <row r="10" ht="16.5" customHeight="1">
      <c r="A10" s="305"/>
      <c r="B10" s="49"/>
      <c r="C10" s="49"/>
      <c r="D10" s="49"/>
      <c r="E10" s="319" t="s">
        <v>453</v>
      </c>
      <c r="F10" s="334">
        <f>F6/SUM(F5:F6)</f>
        <v>0</v>
      </c>
      <c r="G10" s="49"/>
      <c r="H10" s="49"/>
      <c r="I10" s="49"/>
      <c r="J10" s="49"/>
      <c r="K10" s="49"/>
      <c r="L10" s="49"/>
      <c r="M10" s="306"/>
      <c r="N10" s="306"/>
      <c r="O10" s="306"/>
      <c r="P10" s="306"/>
      <c r="Q10" s="306"/>
      <c r="R10" s="306"/>
      <c r="S10" s="306"/>
      <c r="T10" s="306"/>
      <c r="U10" s="306"/>
    </row>
    <row r="11" ht="16.5">
      <c r="A11" s="305"/>
      <c r="B11" s="263"/>
      <c r="C11" s="263"/>
      <c r="D11" s="263"/>
      <c r="E11" s="335"/>
      <c r="F11" s="263"/>
      <c r="G11" s="263"/>
      <c r="H11" s="336"/>
      <c r="I11" s="336"/>
      <c r="J11" s="336"/>
      <c r="K11" s="336"/>
      <c r="L11" s="336"/>
      <c r="M11" s="306"/>
      <c r="N11" s="306"/>
      <c r="O11" s="306"/>
      <c r="P11" s="306"/>
      <c r="Q11" s="306"/>
      <c r="R11" s="306"/>
      <c r="S11" s="306"/>
      <c r="T11" s="306"/>
      <c r="U11" s="306"/>
    </row>
    <row r="12" ht="63" customHeight="1">
      <c r="A12" s="337" t="s">
        <v>85</v>
      </c>
      <c r="B12" s="338" t="str">
        <f>Résultats!B13</f>
        <v>1.1</v>
      </c>
      <c r="C12" s="327" t="str">
        <f>Résultats!C13</f>
        <v>A</v>
      </c>
      <c r="D12" s="327" t="str">
        <f>Résultats!E13</f>
        <v>x</v>
      </c>
      <c r="E12" s="339" t="str">
        <f>Résultats!F13</f>
        <v xml:space="preserve">Chaque image porteuse d’information a-t-elle une alternative textuelle ?</v>
      </c>
      <c r="F12" s="327" t="s">
        <v>11</v>
      </c>
      <c r="G12" s="327"/>
      <c r="H12" s="104"/>
      <c r="I12" s="104"/>
      <c r="J12" s="104"/>
      <c r="K12" s="104"/>
      <c r="L12" s="104"/>
      <c r="M12" s="81"/>
      <c r="N12" s="81"/>
      <c r="O12" s="81"/>
      <c r="P12" s="81"/>
      <c r="Q12" s="81"/>
      <c r="R12" s="81"/>
      <c r="S12" s="81"/>
      <c r="T12" s="81"/>
      <c r="U12" s="81"/>
    </row>
    <row r="13" ht="62.25" customHeight="1">
      <c r="A13" s="40"/>
      <c r="B13" s="338" t="str">
        <f>Résultats!B14</f>
        <v>1.2</v>
      </c>
      <c r="C13" s="327" t="str">
        <f>Résultats!C14</f>
        <v>A</v>
      </c>
      <c r="D13" s="327">
        <f>Résultats!E14</f>
        <v>0</v>
      </c>
      <c r="E13" s="339" t="str">
        <f>Résultats!F14</f>
        <v xml:space="preserve">Chaque image de décoration est-elle correctement ignorée par les technologies d’assistance ?</v>
      </c>
      <c r="F13" s="327" t="s">
        <v>11</v>
      </c>
      <c r="G13" s="327"/>
      <c r="H13" s="104"/>
      <c r="I13" s="104"/>
      <c r="J13" s="104"/>
      <c r="K13" s="104"/>
      <c r="L13" s="104"/>
      <c r="M13" s="81"/>
      <c r="N13" s="81"/>
      <c r="O13" s="81"/>
      <c r="P13" s="81"/>
      <c r="Q13" s="81"/>
      <c r="R13" s="81"/>
      <c r="S13" s="81"/>
      <c r="T13" s="81"/>
      <c r="U13" s="81"/>
    </row>
    <row r="14" ht="62.25" customHeight="1">
      <c r="A14" s="40"/>
      <c r="B14" s="338" t="str">
        <f>Résultats!B15</f>
        <v>1.3</v>
      </c>
      <c r="C14" s="327" t="str">
        <f>Résultats!C15</f>
        <v>A</v>
      </c>
      <c r="D14" s="327">
        <f>Résultats!E15</f>
        <v>0</v>
      </c>
      <c r="E14" s="339" t="str">
        <f>Résultats!F15</f>
        <v xml:space="preserve">Pour chaque image porteuse d’information ayant une alternative textuelle, cette alternative est-elle pertinente (hors cas particuliers) ?</v>
      </c>
      <c r="F14" s="327" t="s">
        <v>11</v>
      </c>
      <c r="G14" s="327"/>
      <c r="H14" s="104"/>
      <c r="I14" s="104"/>
      <c r="J14" s="104"/>
      <c r="K14" s="104"/>
      <c r="L14" s="104"/>
      <c r="M14" s="81"/>
      <c r="N14" s="81"/>
      <c r="O14" s="81"/>
      <c r="P14" s="81"/>
      <c r="Q14" s="81"/>
      <c r="R14" s="81"/>
      <c r="S14" s="81"/>
      <c r="T14" s="81"/>
      <c r="U14" s="81"/>
    </row>
    <row r="15" ht="62.25" customHeight="1">
      <c r="A15" s="40"/>
      <c r="B15" s="338" t="str">
        <f>Résultats!B16</f>
        <v>1.4</v>
      </c>
      <c r="C15" s="327" t="str">
        <f>Résultats!C16</f>
        <v>A</v>
      </c>
      <c r="D15" s="327">
        <f>Résultats!E16</f>
        <v>0</v>
      </c>
      <c r="E15" s="339" t="str">
        <f>Résultats!F16</f>
        <v xml:space="preserve">Pour chaque image utilisée comme CAPTCHA ou comme image-test, ayant une alternative textuelle, cette alternative permet-elle d’identifier la nature et la fonction de l’image ?</v>
      </c>
      <c r="F15" s="327" t="s">
        <v>11</v>
      </c>
      <c r="G15" s="327"/>
      <c r="H15" s="104"/>
      <c r="I15" s="104"/>
      <c r="J15" s="104"/>
      <c r="K15" s="104"/>
      <c r="L15" s="104"/>
      <c r="M15" s="81"/>
      <c r="N15" s="81"/>
      <c r="O15" s="81"/>
      <c r="P15" s="81"/>
      <c r="Q15" s="81"/>
      <c r="R15" s="81"/>
      <c r="S15" s="81"/>
      <c r="T15" s="81"/>
      <c r="U15" s="81"/>
    </row>
    <row r="16" ht="62.25" customHeight="1">
      <c r="A16" s="40"/>
      <c r="B16" s="338" t="str">
        <f>Résultats!B17</f>
        <v>1.5</v>
      </c>
      <c r="C16" s="327" t="str">
        <f>Résultats!C17</f>
        <v>A</v>
      </c>
      <c r="D16" s="327">
        <f>Résultats!E17</f>
        <v>0</v>
      </c>
      <c r="E16" s="339" t="str">
        <f>Résultats!F17</f>
        <v xml:space="preserve">Pour chaque image utilisée comme CAPTCHA, une solution d’accès alternatif au contenu ou à la fonction du CAPTCHA est-elle présente ?</v>
      </c>
      <c r="F16" s="327" t="s">
        <v>11</v>
      </c>
      <c r="G16" s="327"/>
      <c r="H16" s="104"/>
      <c r="I16" s="104"/>
      <c r="J16" s="104"/>
      <c r="K16" s="104"/>
      <c r="L16" s="104"/>
      <c r="M16" s="81"/>
      <c r="N16" s="81"/>
      <c r="O16" s="81"/>
      <c r="P16" s="81"/>
      <c r="Q16" s="81"/>
      <c r="R16" s="81"/>
      <c r="S16" s="81"/>
      <c r="T16" s="81"/>
      <c r="U16" s="81"/>
    </row>
    <row r="17" ht="62.25" customHeight="1">
      <c r="A17" s="40"/>
      <c r="B17" s="338" t="str">
        <f>Résultats!B18</f>
        <v>1.6</v>
      </c>
      <c r="C17" s="327" t="str">
        <f>Résultats!C18</f>
        <v>A</v>
      </c>
      <c r="D17" s="327">
        <f>Résultats!E18</f>
        <v>0</v>
      </c>
      <c r="E17" s="339" t="str">
        <f>Résultats!F18</f>
        <v xml:space="preserve">Chaque image porteuse d’information a-t-elle, si nécessaire, une description détaillée ?</v>
      </c>
      <c r="F17" s="327" t="s">
        <v>11</v>
      </c>
      <c r="G17" s="327"/>
      <c r="H17" s="104"/>
      <c r="I17" s="104"/>
      <c r="J17" s="104"/>
      <c r="K17" s="104"/>
      <c r="L17" s="104"/>
      <c r="M17" s="81"/>
      <c r="N17" s="81"/>
      <c r="O17" s="81"/>
      <c r="P17" s="81"/>
      <c r="Q17" s="81"/>
      <c r="R17" s="81"/>
      <c r="S17" s="81"/>
      <c r="T17" s="81"/>
      <c r="U17" s="81"/>
    </row>
    <row r="18" ht="62.25" customHeight="1">
      <c r="A18" s="40"/>
      <c r="B18" s="338" t="str">
        <f>Résultats!B19</f>
        <v>1.7</v>
      </c>
      <c r="C18" s="327" t="str">
        <f>Résultats!C19</f>
        <v>A</v>
      </c>
      <c r="D18" s="327">
        <f>Résultats!E19</f>
        <v>0</v>
      </c>
      <c r="E18" s="339" t="str">
        <f>Résultats!F19</f>
        <v xml:space="preserve">Pour chaque image porteuse d’information ayant une description détaillée, cette description est-elle pertinente ?</v>
      </c>
      <c r="F18" s="327" t="s">
        <v>11</v>
      </c>
      <c r="G18" s="327"/>
      <c r="H18" s="104"/>
      <c r="I18" s="104"/>
      <c r="J18" s="104"/>
      <c r="K18" s="104"/>
      <c r="L18" s="104"/>
      <c r="M18" s="340"/>
      <c r="N18" s="340"/>
      <c r="O18" s="340"/>
      <c r="P18" s="340"/>
      <c r="Q18" s="340"/>
      <c r="R18" s="340"/>
      <c r="S18" s="340"/>
      <c r="T18" s="340"/>
      <c r="U18" s="340"/>
    </row>
    <row r="19" ht="62.25" customHeight="1">
      <c r="A19" s="40"/>
      <c r="B19" s="338" t="str">
        <f>Résultats!B20</f>
        <v>1.8</v>
      </c>
      <c r="C19" s="327" t="str">
        <f>Résultats!C20</f>
        <v>AA</v>
      </c>
      <c r="D19" s="327">
        <f>Résultats!E20</f>
        <v>0</v>
      </c>
      <c r="E19" s="102" t="str">
        <f>Résultats!F20</f>
        <v xml:space="preserve">Chaque image texte porteuse d’information, en l’absence d’un mécanisme de remplacement, doit si possible être remplacée par du texte stylé. Cette règle est-elle respectée (hors cas particuliers) ?</v>
      </c>
      <c r="F19" s="327" t="s">
        <v>11</v>
      </c>
      <c r="G19" s="327"/>
      <c r="H19" s="104"/>
      <c r="I19" s="104"/>
      <c r="J19" s="104"/>
      <c r="K19" s="104"/>
      <c r="L19" s="104"/>
      <c r="M19" s="64"/>
      <c r="N19" s="64"/>
      <c r="O19" s="64"/>
      <c r="P19" s="64"/>
      <c r="Q19" s="64"/>
      <c r="R19" s="64"/>
      <c r="S19" s="341"/>
      <c r="T19" s="341"/>
      <c r="U19" s="81"/>
    </row>
    <row r="20" ht="62.25" customHeight="1">
      <c r="A20" s="49"/>
      <c r="B20" s="338" t="str">
        <f>Résultats!B21</f>
        <v>1.9</v>
      </c>
      <c r="C20" s="327" t="str">
        <f>Résultats!C21</f>
        <v>A</v>
      </c>
      <c r="D20" s="327">
        <f>Résultats!E21</f>
        <v>0</v>
      </c>
      <c r="E20" s="339" t="str">
        <f>Résultats!F21</f>
        <v xml:space="preserve">Chaque légende d’image est-elle, si nécessaire, correctement reliée à l’image correspondante ?</v>
      </c>
      <c r="F20" s="327" t="s">
        <v>11</v>
      </c>
      <c r="G20" s="327"/>
      <c r="H20" s="104"/>
      <c r="I20" s="104"/>
      <c r="J20" s="104"/>
      <c r="K20" s="104"/>
      <c r="L20" s="104"/>
      <c r="M20" s="81"/>
      <c r="N20" s="81"/>
      <c r="O20" s="81"/>
      <c r="P20" s="81"/>
      <c r="Q20" s="81"/>
      <c r="R20" s="81"/>
      <c r="S20" s="81"/>
      <c r="T20" s="81"/>
      <c r="U20" s="81"/>
    </row>
    <row r="21" ht="62.25" customHeight="1">
      <c r="A21" s="337" t="s">
        <v>86</v>
      </c>
      <c r="B21" s="338" t="str">
        <f>Résultats!B22</f>
        <v>2.1</v>
      </c>
      <c r="C21" s="327" t="str">
        <f>Résultats!C22</f>
        <v>A</v>
      </c>
      <c r="D21" s="327">
        <f>Résultats!E22</f>
        <v>0</v>
      </c>
      <c r="E21" s="339" t="str">
        <f>Résultats!F22</f>
        <v xml:space="preserve">Chaque cadre a-t-il un titre de cadre ?</v>
      </c>
      <c r="F21" s="327" t="s">
        <v>11</v>
      </c>
      <c r="G21" s="327"/>
      <c r="H21" s="104"/>
      <c r="I21" s="104"/>
      <c r="J21" s="104"/>
      <c r="K21" s="104"/>
      <c r="L21" s="104"/>
      <c r="M21" s="81"/>
      <c r="N21" s="81"/>
      <c r="O21" s="81"/>
      <c r="P21" s="81"/>
      <c r="Q21" s="81"/>
      <c r="R21" s="81"/>
      <c r="S21" s="81"/>
      <c r="T21" s="81"/>
      <c r="U21" s="81"/>
    </row>
    <row r="22" ht="62.25" customHeight="1">
      <c r="A22" s="49"/>
      <c r="B22" s="338" t="str">
        <f>Résultats!B23</f>
        <v>2.2</v>
      </c>
      <c r="C22" s="327" t="str">
        <f>Résultats!C23</f>
        <v>A</v>
      </c>
      <c r="D22" s="327">
        <f>Résultats!E23</f>
        <v>0</v>
      </c>
      <c r="E22" s="339" t="str">
        <f>Résultats!F23</f>
        <v xml:space="preserve">Pour chaque cadre ayant un titre de cadre, ce titre de cadre est-il pertinent ?</v>
      </c>
      <c r="F22" s="327" t="s">
        <v>11</v>
      </c>
      <c r="G22" s="327"/>
      <c r="H22" s="104"/>
      <c r="I22" s="104"/>
      <c r="J22" s="104"/>
      <c r="K22" s="104"/>
      <c r="L22" s="104"/>
      <c r="M22" s="81"/>
      <c r="N22" s="81"/>
      <c r="O22" s="81"/>
      <c r="P22" s="81"/>
      <c r="Q22" s="81"/>
      <c r="R22" s="81"/>
      <c r="S22" s="81"/>
      <c r="T22" s="81"/>
      <c r="U22" s="81"/>
    </row>
    <row r="23" ht="62.25" customHeight="1">
      <c r="A23" s="337" t="s">
        <v>87</v>
      </c>
      <c r="B23" s="338" t="str">
        <f>Résultats!B24</f>
        <v>3.1</v>
      </c>
      <c r="C23" s="327" t="str">
        <f>Résultats!C24</f>
        <v>A</v>
      </c>
      <c r="D23" s="327" t="str">
        <f>Résultats!E24</f>
        <v>x</v>
      </c>
      <c r="E23" s="339" t="str">
        <f>Résultats!F24</f>
        <v xml:space="preserve">Dans chaque page web, l’information ne doit pas être donnée uniquement par la couleur. Cette règle est-elle respectée ?</v>
      </c>
      <c r="F23" s="327" t="s">
        <v>8</v>
      </c>
      <c r="G23" s="327"/>
      <c r="H23" s="104"/>
      <c r="I23" s="104"/>
      <c r="J23" s="104"/>
      <c r="K23" s="104"/>
      <c r="L23" s="104"/>
      <c r="M23" s="81"/>
      <c r="N23" s="81"/>
      <c r="O23" s="81"/>
      <c r="P23" s="81"/>
      <c r="Q23" s="81"/>
      <c r="R23" s="81"/>
      <c r="S23" s="81"/>
      <c r="T23" s="81"/>
      <c r="U23" s="81"/>
    </row>
    <row r="24" ht="62.25" customHeight="1">
      <c r="A24" s="40"/>
      <c r="B24" s="338" t="str">
        <f>Résultats!B25</f>
        <v>3.2</v>
      </c>
      <c r="C24" s="327" t="str">
        <f>Résultats!C25</f>
        <v>AA</v>
      </c>
      <c r="D24" s="327">
        <f>Résultats!E25</f>
        <v>0</v>
      </c>
      <c r="E24" s="339" t="str">
        <f>Résultats!F25</f>
        <v xml:space="preserve">Dans chaque page web, le contraste entre la couleur du texte et la couleur de son arrière-plan est-il suffisamment élevé (hors cas particuliers) ?</v>
      </c>
      <c r="F24" s="327" t="s">
        <v>8</v>
      </c>
      <c r="G24" s="327"/>
      <c r="H24" s="104"/>
      <c r="I24" s="104"/>
      <c r="J24" s="104"/>
      <c r="K24" s="104"/>
      <c r="L24" s="104"/>
      <c r="M24" s="81"/>
      <c r="N24" s="81"/>
      <c r="O24" s="81"/>
      <c r="P24" s="81"/>
      <c r="Q24" s="81"/>
      <c r="R24" s="81"/>
      <c r="S24" s="81"/>
      <c r="T24" s="81"/>
      <c r="U24" s="81"/>
    </row>
    <row r="25" ht="62.25" customHeight="1">
      <c r="A25" s="49"/>
      <c r="B25" s="338" t="str">
        <f>Résultats!B26</f>
        <v>3.3</v>
      </c>
      <c r="C25" s="327" t="str">
        <f>Résultats!C26</f>
        <v>AA</v>
      </c>
      <c r="D25" s="327">
        <f>Résultats!E26</f>
        <v>0</v>
      </c>
      <c r="E25" s="339" t="str">
        <f>Résultats!F26</f>
        <v xml:space="preserve">Dans chaque page web, les couleurs utilisées dans les composants d’interface ou les éléments graphiques porteurs d’informations sont-elles suffisamment contrastées (hors cas particuliers) ?</v>
      </c>
      <c r="F25" s="327" t="s">
        <v>8</v>
      </c>
      <c r="G25" s="327"/>
      <c r="H25" s="104"/>
      <c r="I25" s="104"/>
      <c r="J25" s="104"/>
      <c r="K25" s="104"/>
      <c r="L25" s="104"/>
      <c r="M25" s="81"/>
      <c r="N25" s="81"/>
      <c r="O25" s="81"/>
      <c r="P25" s="81"/>
      <c r="Q25" s="81"/>
      <c r="R25" s="81"/>
      <c r="S25" s="81"/>
      <c r="T25" s="81"/>
      <c r="U25" s="81"/>
    </row>
    <row r="26" ht="62.25" customHeight="1">
      <c r="A26" s="337" t="s">
        <v>88</v>
      </c>
      <c r="B26" s="338" t="str">
        <f>Résultats!B27</f>
        <v>4.1</v>
      </c>
      <c r="C26" s="327" t="str">
        <f>Résultats!C27</f>
        <v>A</v>
      </c>
      <c r="D26" s="327" t="str">
        <f>Résultats!E27</f>
        <v>x</v>
      </c>
      <c r="E26" s="339" t="str">
        <f>Résultats!F27</f>
        <v xml:space="preserve">Chaque média temporel pré-enregistré a-t-il, si nécessaire, une transcription textuelle ou une audiodescription (hors cas particuliers) ?</v>
      </c>
      <c r="F26" s="327" t="s">
        <v>11</v>
      </c>
      <c r="G26" s="327"/>
      <c r="H26" s="104"/>
      <c r="I26" s="104"/>
      <c r="J26" s="104"/>
      <c r="K26" s="104"/>
      <c r="L26" s="104"/>
      <c r="M26" s="81"/>
      <c r="N26" s="81"/>
      <c r="O26" s="81"/>
      <c r="P26" s="81"/>
      <c r="Q26" s="81"/>
      <c r="R26" s="81"/>
      <c r="S26" s="81"/>
      <c r="T26" s="81"/>
      <c r="U26" s="81"/>
    </row>
    <row r="27" ht="62.25" customHeight="1">
      <c r="A27" s="40"/>
      <c r="B27" s="338" t="str">
        <f>Résultats!B28</f>
        <v>4.2</v>
      </c>
      <c r="C27" s="327" t="str">
        <f>Résultats!C28</f>
        <v>A</v>
      </c>
      <c r="D27" s="327">
        <f>Résultats!E28</f>
        <v>0</v>
      </c>
      <c r="E27" s="339" t="str">
        <f>Résultats!F28</f>
        <v xml:space="preserve">Pour chaque média temporel pré-enregistré ayant une transcription textuelle ou une audiodescription synchronisée, celles-ci sont-elles pertinentes (hors cas particuliers) ?</v>
      </c>
      <c r="F27" s="327" t="s">
        <v>11</v>
      </c>
      <c r="G27" s="327"/>
      <c r="H27" s="104"/>
      <c r="I27" s="104"/>
      <c r="J27" s="104"/>
      <c r="K27" s="104"/>
      <c r="L27" s="104"/>
      <c r="M27" s="81"/>
      <c r="N27" s="81"/>
      <c r="O27" s="81"/>
      <c r="P27" s="81"/>
      <c r="Q27" s="81"/>
      <c r="R27" s="81"/>
      <c r="S27" s="81"/>
      <c r="T27" s="81"/>
      <c r="U27" s="81"/>
    </row>
    <row r="28" ht="62.25" customHeight="1">
      <c r="A28" s="40"/>
      <c r="B28" s="338" t="str">
        <f>Résultats!B29</f>
        <v>4.3</v>
      </c>
      <c r="C28" s="327" t="str">
        <f>Résultats!C29</f>
        <v>A</v>
      </c>
      <c r="D28" s="327">
        <f>Résultats!E29</f>
        <v>0</v>
      </c>
      <c r="E28" s="339" t="str">
        <f>Résultats!F29</f>
        <v xml:space="preserve">Chaque média temporel synchronisé pré-enregistré a-t-il, si nécessaire, des sous-titres synchronisés (hors cas particuliers) ?</v>
      </c>
      <c r="F28" s="327" t="s">
        <v>11</v>
      </c>
      <c r="G28" s="327"/>
      <c r="H28" s="104"/>
      <c r="I28" s="104"/>
      <c r="J28" s="104"/>
      <c r="K28" s="104"/>
      <c r="L28" s="104"/>
      <c r="M28" s="81"/>
      <c r="N28" s="81"/>
      <c r="O28" s="81"/>
      <c r="P28" s="81"/>
      <c r="Q28" s="81"/>
      <c r="R28" s="81"/>
      <c r="S28" s="81"/>
      <c r="T28" s="81"/>
      <c r="U28" s="81"/>
    </row>
    <row r="29" ht="62.25" customHeight="1">
      <c r="A29" s="40"/>
      <c r="B29" s="338" t="str">
        <f>Résultats!B30</f>
        <v>4.4</v>
      </c>
      <c r="C29" s="327" t="str">
        <f>Résultats!C30</f>
        <v>A</v>
      </c>
      <c r="D29" s="327">
        <f>Résultats!E30</f>
        <v>0</v>
      </c>
      <c r="E29" s="339" t="str">
        <f>Résultats!F30</f>
        <v xml:space="preserve">Pour chaque média temporel synchronisé pré-enregistré ayant des sous-titres synchronisés, ces sous-titres sont-ils pertinents ?</v>
      </c>
      <c r="F29" s="327" t="s">
        <v>11</v>
      </c>
      <c r="G29" s="327"/>
      <c r="H29" s="104"/>
      <c r="I29" s="104"/>
      <c r="J29" s="104"/>
      <c r="K29" s="104"/>
      <c r="L29" s="104"/>
      <c r="M29" s="81"/>
      <c r="N29" s="81"/>
      <c r="O29" s="81"/>
      <c r="P29" s="81"/>
      <c r="Q29" s="81"/>
      <c r="R29" s="81"/>
      <c r="S29" s="81"/>
      <c r="T29" s="81"/>
      <c r="U29" s="81"/>
    </row>
    <row r="30" ht="62.25" customHeight="1">
      <c r="A30" s="40"/>
      <c r="B30" s="338" t="str">
        <f>Résultats!B31</f>
        <v>4.5</v>
      </c>
      <c r="C30" s="327" t="str">
        <f>Résultats!C31</f>
        <v>AA</v>
      </c>
      <c r="D30" s="327">
        <f>Résultats!E31</f>
        <v>0</v>
      </c>
      <c r="E30" s="339" t="str">
        <f>Résultats!F31</f>
        <v xml:space="preserve">Chaque média temporel pré-enregistré a-t-il, si nécessaire, une audiodescription synchronisée (hors cas particuliers) ?</v>
      </c>
      <c r="F30" s="327" t="s">
        <v>11</v>
      </c>
      <c r="G30" s="327"/>
      <c r="H30" s="104"/>
      <c r="I30" s="104"/>
      <c r="J30" s="104"/>
      <c r="K30" s="104"/>
      <c r="L30" s="104"/>
      <c r="M30" s="81"/>
      <c r="N30" s="81"/>
      <c r="O30" s="81"/>
      <c r="P30" s="81"/>
      <c r="Q30" s="81"/>
      <c r="R30" s="81"/>
      <c r="S30" s="81"/>
      <c r="T30" s="81"/>
      <c r="U30" s="81"/>
    </row>
    <row r="31" ht="62.25" customHeight="1">
      <c r="A31" s="40"/>
      <c r="B31" s="338" t="str">
        <f>Résultats!B32</f>
        <v>4.6</v>
      </c>
      <c r="C31" s="327" t="str">
        <f>Résultats!C32</f>
        <v>AA</v>
      </c>
      <c r="D31" s="327">
        <f>Résultats!E32</f>
        <v>0</v>
      </c>
      <c r="E31" s="339" t="str">
        <f>Résultats!F32</f>
        <v xml:space="preserve">Pour chaque média temporel pré-enregistré ayant une audiodescription synchronisée, celle-ci est-elle pertinente ?</v>
      </c>
      <c r="F31" s="327" t="s">
        <v>11</v>
      </c>
      <c r="G31" s="327"/>
      <c r="H31" s="104"/>
      <c r="I31" s="104"/>
      <c r="J31" s="104"/>
      <c r="K31" s="104"/>
      <c r="L31" s="104"/>
      <c r="M31" s="81"/>
      <c r="N31" s="81"/>
      <c r="O31" s="81"/>
      <c r="P31" s="81"/>
      <c r="Q31" s="81"/>
      <c r="R31" s="81"/>
      <c r="S31" s="81"/>
      <c r="T31" s="81"/>
      <c r="U31" s="81"/>
    </row>
    <row r="32" ht="62.25" customHeight="1">
      <c r="A32" s="40"/>
      <c r="B32" s="338" t="str">
        <f>Résultats!B33</f>
        <v>4.7</v>
      </c>
      <c r="C32" s="327" t="str">
        <f>Résultats!C33</f>
        <v>A</v>
      </c>
      <c r="D32" s="327">
        <f>Résultats!E33</f>
        <v>0</v>
      </c>
      <c r="E32" s="339" t="str">
        <f>Résultats!F33</f>
        <v xml:space="preserve">Chaque média temporel est-il clairement identifiable (hors cas particuliers) ?</v>
      </c>
      <c r="F32" s="327" t="s">
        <v>11</v>
      </c>
      <c r="G32" s="327"/>
      <c r="H32" s="104"/>
      <c r="I32" s="104"/>
      <c r="J32" s="104"/>
      <c r="K32" s="104"/>
      <c r="L32" s="104"/>
      <c r="M32" s="81"/>
      <c r="N32" s="81"/>
      <c r="O32" s="81"/>
      <c r="P32" s="81"/>
      <c r="Q32" s="81"/>
      <c r="R32" s="81"/>
      <c r="S32" s="81"/>
      <c r="T32" s="81"/>
      <c r="U32" s="81"/>
    </row>
    <row r="33" ht="62.25" customHeight="1">
      <c r="A33" s="40"/>
      <c r="B33" s="338" t="str">
        <f>Résultats!B34</f>
        <v>4.8</v>
      </c>
      <c r="C33" s="327" t="str">
        <f>Résultats!C34</f>
        <v>A</v>
      </c>
      <c r="D33" s="327">
        <f>Résultats!E34</f>
        <v>0</v>
      </c>
      <c r="E33" s="339" t="str">
        <f>Résultats!F34</f>
        <v xml:space="preserve">Chaque média non temporel a-t-il, si nécessaire, une alternative (hors cas particuliers) ?</v>
      </c>
      <c r="F33" s="327" t="s">
        <v>11</v>
      </c>
      <c r="G33" s="327"/>
      <c r="H33" s="104"/>
      <c r="I33" s="104"/>
      <c r="J33" s="104"/>
      <c r="K33" s="104"/>
      <c r="L33" s="104"/>
      <c r="M33" s="81"/>
      <c r="N33" s="81"/>
      <c r="O33" s="81"/>
      <c r="P33" s="81"/>
      <c r="Q33" s="81"/>
      <c r="R33" s="81"/>
      <c r="S33" s="81"/>
      <c r="T33" s="81"/>
      <c r="U33" s="81"/>
    </row>
    <row r="34" ht="62.25" customHeight="1">
      <c r="A34" s="40"/>
      <c r="B34" s="338" t="str">
        <f>Résultats!B35</f>
        <v>4.9</v>
      </c>
      <c r="C34" s="327" t="str">
        <f>Résultats!C35</f>
        <v>A</v>
      </c>
      <c r="D34" s="327">
        <f>Résultats!E35</f>
        <v>0</v>
      </c>
      <c r="E34" s="339" t="str">
        <f>Résultats!F35</f>
        <v xml:space="preserve">Pour chaque média non temporel ayant une alternative, cette alternative est-elle pertinente ?</v>
      </c>
      <c r="F34" s="327" t="s">
        <v>11</v>
      </c>
      <c r="G34" s="327"/>
      <c r="H34" s="104"/>
      <c r="I34" s="104"/>
      <c r="J34" s="104"/>
      <c r="K34" s="104"/>
      <c r="L34" s="104"/>
      <c r="M34" s="81"/>
      <c r="N34" s="81"/>
      <c r="O34" s="81"/>
      <c r="P34" s="81"/>
      <c r="Q34" s="81"/>
      <c r="R34" s="81"/>
      <c r="S34" s="81"/>
      <c r="T34" s="81"/>
      <c r="U34" s="81"/>
    </row>
    <row r="35" ht="62.25" customHeight="1">
      <c r="A35" s="40"/>
      <c r="B35" s="338" t="str">
        <f>Résultats!B36</f>
        <v>4.10</v>
      </c>
      <c r="C35" s="327" t="str">
        <f>Résultats!C36</f>
        <v>A</v>
      </c>
      <c r="D35" s="327" t="str">
        <f>Résultats!E36</f>
        <v>x</v>
      </c>
      <c r="E35" s="339" t="str">
        <f>Résultats!F36</f>
        <v xml:space="preserve">Chaque son déclenché automatiquement est-il contrôlable par l’utilisateur ?</v>
      </c>
      <c r="F35" s="327" t="s">
        <v>11</v>
      </c>
      <c r="G35" s="327"/>
      <c r="H35" s="104"/>
      <c r="I35" s="104"/>
      <c r="J35" s="104"/>
      <c r="K35" s="104"/>
      <c r="L35" s="104"/>
      <c r="M35" s="81"/>
      <c r="N35" s="81"/>
      <c r="O35" s="81"/>
      <c r="P35" s="81"/>
      <c r="Q35" s="81"/>
      <c r="R35" s="81"/>
      <c r="S35" s="81"/>
      <c r="T35" s="81"/>
      <c r="U35" s="81"/>
    </row>
    <row r="36" ht="62.25" customHeight="1">
      <c r="A36" s="40"/>
      <c r="B36" s="338" t="str">
        <f>Résultats!B37</f>
        <v>4.11</v>
      </c>
      <c r="C36" s="327" t="str">
        <f>Résultats!C37</f>
        <v>A</v>
      </c>
      <c r="D36" s="327">
        <f>Résultats!E37</f>
        <v>0</v>
      </c>
      <c r="E36" s="339" t="str">
        <f>Résultats!F37</f>
        <v xml:space="preserve">La consultation de chaque média temporel est-elle, si nécessaire, contrôlable par le clavier et tout dispositif de pointage ?</v>
      </c>
      <c r="F36" s="327" t="s">
        <v>11</v>
      </c>
      <c r="G36" s="327"/>
      <c r="H36" s="104"/>
      <c r="I36" s="104"/>
      <c r="J36" s="104"/>
      <c r="K36" s="104"/>
      <c r="L36" s="104"/>
      <c r="M36" s="81"/>
      <c r="N36" s="81"/>
      <c r="O36" s="81"/>
      <c r="P36" s="81"/>
      <c r="Q36" s="81"/>
      <c r="R36" s="81"/>
      <c r="S36" s="81"/>
      <c r="T36" s="81"/>
      <c r="U36" s="81"/>
    </row>
    <row r="37" ht="62.25" customHeight="1">
      <c r="A37" s="40"/>
      <c r="B37" s="338" t="str">
        <f>Résultats!B38</f>
        <v>4.12</v>
      </c>
      <c r="C37" s="327" t="str">
        <f>Résultats!C38</f>
        <v>A</v>
      </c>
      <c r="D37" s="327">
        <f>Résultats!E38</f>
        <v>0</v>
      </c>
      <c r="E37" s="339" t="str">
        <f>Résultats!F38</f>
        <v xml:space="preserve">La consultation de chaque média non temporel est-elle contrôlable par le clavier et tout dispositif de pointage ?</v>
      </c>
      <c r="F37" s="327" t="s">
        <v>11</v>
      </c>
      <c r="G37" s="327"/>
      <c r="H37" s="104"/>
      <c r="I37" s="104"/>
      <c r="J37" s="104"/>
      <c r="K37" s="104"/>
      <c r="L37" s="104"/>
      <c r="M37" s="81"/>
      <c r="N37" s="81"/>
      <c r="O37" s="81"/>
      <c r="P37" s="81"/>
      <c r="Q37" s="81"/>
      <c r="R37" s="81"/>
      <c r="S37" s="81"/>
      <c r="T37" s="81"/>
      <c r="U37" s="81"/>
    </row>
    <row r="38" ht="62.25" customHeight="1">
      <c r="A38" s="49"/>
      <c r="B38" s="338" t="str">
        <f>Résultats!B39</f>
        <v>4.13</v>
      </c>
      <c r="C38" s="327" t="str">
        <f>Résultats!C39</f>
        <v>A</v>
      </c>
      <c r="D38" s="327">
        <f>Résultats!E39</f>
        <v>0</v>
      </c>
      <c r="E38" s="339" t="str">
        <f>Résultats!F39</f>
        <v xml:space="preserve">Chaque média temporel et non temporel est-il compatible avec les technologies d’assistance (hors cas particuliers) ?</v>
      </c>
      <c r="F38" s="327" t="s">
        <v>11</v>
      </c>
      <c r="G38" s="327"/>
      <c r="H38" s="104"/>
      <c r="I38" s="104"/>
      <c r="J38" s="104"/>
      <c r="K38" s="104"/>
      <c r="L38" s="104"/>
      <c r="M38" s="81"/>
      <c r="N38" s="81"/>
      <c r="O38" s="81"/>
      <c r="P38" s="81"/>
      <c r="Q38" s="81"/>
      <c r="R38" s="81"/>
      <c r="S38" s="81"/>
      <c r="T38" s="81"/>
      <c r="U38" s="81"/>
    </row>
    <row r="39" ht="62.25" customHeight="1">
      <c r="A39" s="337" t="s">
        <v>89</v>
      </c>
      <c r="B39" s="338" t="str">
        <f>Résultats!B40</f>
        <v>5.1</v>
      </c>
      <c r="C39" s="327" t="str">
        <f>Résultats!C40</f>
        <v>A</v>
      </c>
      <c r="D39" s="327">
        <f>Résultats!E40</f>
        <v>0</v>
      </c>
      <c r="E39" s="339" t="str">
        <f>Résultats!F40</f>
        <v xml:space="preserve">Chaque tableau de données complexe a-t-il un résumé ?</v>
      </c>
      <c r="F39" s="327" t="s">
        <v>11</v>
      </c>
      <c r="G39" s="327"/>
      <c r="H39" s="104"/>
      <c r="I39" s="104"/>
      <c r="J39" s="104"/>
      <c r="K39" s="104"/>
      <c r="L39" s="104"/>
      <c r="M39" s="81"/>
      <c r="N39" s="81"/>
      <c r="O39" s="81"/>
      <c r="P39" s="81"/>
      <c r="Q39" s="81"/>
      <c r="R39" s="81"/>
      <c r="S39" s="81"/>
      <c r="T39" s="81"/>
      <c r="U39" s="81"/>
    </row>
    <row r="40" ht="62.25" customHeight="1">
      <c r="A40" s="40"/>
      <c r="B40" s="338" t="str">
        <f>Résultats!B41</f>
        <v>5.2</v>
      </c>
      <c r="C40" s="327" t="str">
        <f>Résultats!C41</f>
        <v>A</v>
      </c>
      <c r="D40" s="327">
        <f>Résultats!E41</f>
        <v>0</v>
      </c>
      <c r="E40" s="339" t="str">
        <f>Résultats!F41</f>
        <v xml:space="preserve">Pour chaque tableau de données complexe ayant un résumé, celui-ci est-il pertinent ?</v>
      </c>
      <c r="F40" s="327" t="s">
        <v>11</v>
      </c>
      <c r="G40" s="327"/>
      <c r="H40" s="104"/>
      <c r="I40" s="104"/>
      <c r="J40" s="104"/>
      <c r="K40" s="104"/>
      <c r="L40" s="104"/>
      <c r="M40" s="81"/>
      <c r="N40" s="81"/>
      <c r="O40" s="81"/>
      <c r="P40" s="81"/>
      <c r="Q40" s="81"/>
      <c r="R40" s="81"/>
      <c r="S40" s="81"/>
      <c r="T40" s="81"/>
      <c r="U40" s="81"/>
    </row>
    <row r="41" ht="62.25" customHeight="1">
      <c r="A41" s="40"/>
      <c r="B41" s="338" t="str">
        <f>Résultats!B42</f>
        <v>5.3</v>
      </c>
      <c r="C41" s="327" t="str">
        <f>Résultats!C42</f>
        <v>A</v>
      </c>
      <c r="D41" s="327" t="str">
        <f>Résultats!E42</f>
        <v>x</v>
      </c>
      <c r="E41" s="339" t="str">
        <f>Résultats!F42</f>
        <v xml:space="preserve">Pour chaque tableau de mise en forme, le contenu linéarisé reste-t-il compréhensible ?</v>
      </c>
      <c r="F41" s="327" t="s">
        <v>11</v>
      </c>
      <c r="G41" s="327"/>
      <c r="H41" s="104"/>
      <c r="I41" s="104"/>
      <c r="J41" s="104"/>
      <c r="K41" s="104"/>
      <c r="L41" s="104"/>
      <c r="M41" s="81"/>
      <c r="N41" s="81"/>
      <c r="O41" s="81"/>
      <c r="P41" s="81"/>
      <c r="Q41" s="81"/>
      <c r="R41" s="81"/>
      <c r="S41" s="81"/>
      <c r="T41" s="81"/>
      <c r="U41" s="81"/>
    </row>
    <row r="42" ht="62.25" customHeight="1">
      <c r="A42" s="40"/>
      <c r="B42" s="338" t="str">
        <f>Résultats!B43</f>
        <v>5.4</v>
      </c>
      <c r="C42" s="327" t="str">
        <f>Résultats!C43</f>
        <v>A</v>
      </c>
      <c r="D42" s="327">
        <f>Résultats!E43</f>
        <v>0</v>
      </c>
      <c r="E42" s="339" t="str">
        <f>Résultats!F43</f>
        <v xml:space="preserve">Pour chaque tableau de données ayant un titre, le titre est-il correctement associé au tableau de données ?</v>
      </c>
      <c r="F42" s="327" t="s">
        <v>11</v>
      </c>
      <c r="G42" s="327"/>
      <c r="H42" s="104"/>
      <c r="I42" s="104"/>
      <c r="J42" s="104"/>
      <c r="K42" s="104"/>
      <c r="L42" s="104"/>
      <c r="M42" s="81"/>
      <c r="N42" s="81"/>
      <c r="O42" s="81"/>
      <c r="P42" s="81"/>
      <c r="Q42" s="81"/>
      <c r="R42" s="81"/>
      <c r="S42" s="81"/>
      <c r="T42" s="81"/>
      <c r="U42" s="81"/>
    </row>
    <row r="43" ht="62.25" customHeight="1">
      <c r="A43" s="40"/>
      <c r="B43" s="338" t="str">
        <f>Résultats!B44</f>
        <v>5.5</v>
      </c>
      <c r="C43" s="327" t="str">
        <f>Résultats!C44</f>
        <v>A</v>
      </c>
      <c r="D43" s="327">
        <f>Résultats!E44</f>
        <v>0</v>
      </c>
      <c r="E43" s="339" t="str">
        <f>Résultats!F44</f>
        <v xml:space="preserve">Pour chaque tableau de données ayant un titre, celui-ci est-il pertinent ?</v>
      </c>
      <c r="F43" s="327" t="s">
        <v>11</v>
      </c>
      <c r="G43" s="327"/>
      <c r="H43" s="104"/>
      <c r="I43" s="104"/>
      <c r="J43" s="104"/>
      <c r="K43" s="104"/>
      <c r="L43" s="104"/>
      <c r="M43" s="81"/>
      <c r="N43" s="81"/>
      <c r="O43" s="81"/>
      <c r="P43" s="81"/>
      <c r="Q43" s="81"/>
      <c r="R43" s="81"/>
      <c r="S43" s="81"/>
      <c r="T43" s="81"/>
      <c r="U43" s="81"/>
    </row>
    <row r="44" ht="62.25" customHeight="1">
      <c r="A44" s="40"/>
      <c r="B44" s="338" t="str">
        <f>Résultats!B45</f>
        <v>5.6</v>
      </c>
      <c r="C44" s="327" t="str">
        <f>Résultats!C45</f>
        <v>A</v>
      </c>
      <c r="D44" s="327">
        <f>Résultats!E45</f>
        <v>0</v>
      </c>
      <c r="E44" s="339" t="str">
        <f>Résultats!F45</f>
        <v xml:space="preserve">Pour chaque tableau de données, chaque en-tête de colonne et chaque en-tête de ligne sont-ils correctement déclarés ?</v>
      </c>
      <c r="F44" s="327" t="s">
        <v>11</v>
      </c>
      <c r="G44" s="327"/>
      <c r="H44" s="104"/>
      <c r="I44" s="104"/>
      <c r="J44" s="104"/>
      <c r="K44" s="104"/>
      <c r="L44" s="104"/>
      <c r="M44" s="81"/>
      <c r="N44" s="81"/>
      <c r="O44" s="81"/>
      <c r="P44" s="81"/>
      <c r="Q44" s="81"/>
      <c r="R44" s="81"/>
      <c r="S44" s="81"/>
      <c r="T44" s="81"/>
      <c r="U44" s="81"/>
    </row>
    <row r="45" ht="62.25" customHeight="1">
      <c r="A45" s="40"/>
      <c r="B45" s="338" t="str">
        <f>Résultats!B46</f>
        <v>5.7</v>
      </c>
      <c r="C45" s="327" t="str">
        <f>Résultats!C46</f>
        <v>A</v>
      </c>
      <c r="D45" s="327" t="str">
        <f>Résultats!E46</f>
        <v>x</v>
      </c>
      <c r="E45" s="339" t="str">
        <f>Résultats!F46</f>
        <v xml:space="preserve">Pour chaque tableau de données, la technique appropriée permettant d’associer chaque cellule avec ses en-têtes est-elle utilisée (hors cas particuliers) ?</v>
      </c>
      <c r="F45" s="327" t="s">
        <v>11</v>
      </c>
      <c r="G45" s="327"/>
      <c r="H45" s="104"/>
      <c r="I45" s="104"/>
      <c r="J45" s="104"/>
      <c r="K45" s="104"/>
      <c r="L45" s="104"/>
      <c r="M45" s="81"/>
      <c r="N45" s="81"/>
      <c r="O45" s="81"/>
      <c r="P45" s="81"/>
      <c r="Q45" s="81"/>
      <c r="R45" s="81"/>
      <c r="S45" s="81"/>
      <c r="T45" s="81"/>
      <c r="U45" s="81"/>
    </row>
    <row r="46" ht="62.25" customHeight="1">
      <c r="A46" s="49"/>
      <c r="B46" s="338" t="str">
        <f>Résultats!B47</f>
        <v>5.8</v>
      </c>
      <c r="C46" s="327" t="str">
        <f>Résultats!C47</f>
        <v>A</v>
      </c>
      <c r="D46" s="327">
        <f>Résultats!E47</f>
        <v>0</v>
      </c>
      <c r="E46" s="339" t="str">
        <f>Résultats!F47</f>
        <v xml:space="preserve">Chaque tableau de mise en forme ne doit pas utiliser d’éléments propres aux tableaux de données. Cette règle est-elle respectée ?</v>
      </c>
      <c r="F46" s="327" t="s">
        <v>11</v>
      </c>
      <c r="G46" s="327"/>
      <c r="H46" s="104"/>
      <c r="I46" s="104"/>
      <c r="J46" s="104"/>
      <c r="K46" s="104"/>
      <c r="L46" s="104"/>
      <c r="M46" s="81"/>
      <c r="N46" s="81"/>
      <c r="O46" s="81"/>
      <c r="P46" s="81"/>
      <c r="Q46" s="81"/>
      <c r="R46" s="81"/>
      <c r="S46" s="81"/>
      <c r="T46" s="81"/>
      <c r="U46" s="81"/>
    </row>
    <row r="47" ht="62.25" customHeight="1">
      <c r="A47" s="337" t="s">
        <v>90</v>
      </c>
      <c r="B47" s="338" t="str">
        <f>Résultats!B48</f>
        <v>6.1</v>
      </c>
      <c r="C47" s="327" t="str">
        <f>Résultats!C48</f>
        <v>A</v>
      </c>
      <c r="D47" s="327" t="str">
        <f>Résultats!E48</f>
        <v>x</v>
      </c>
      <c r="E47" s="339" t="str">
        <f>Résultats!F48</f>
        <v xml:space="preserve">Chaque lien est-il explicite (hors cas particuliers) ?</v>
      </c>
      <c r="F47" s="327" t="s">
        <v>8</v>
      </c>
      <c r="G47" s="327"/>
      <c r="H47" s="104"/>
      <c r="I47" s="104"/>
      <c r="J47" s="104"/>
      <c r="K47" s="104"/>
      <c r="L47" s="104"/>
      <c r="M47" s="81"/>
      <c r="N47" s="81"/>
      <c r="O47" s="81"/>
      <c r="P47" s="81"/>
      <c r="Q47" s="81"/>
      <c r="R47" s="81"/>
      <c r="S47" s="81"/>
      <c r="T47" s="81"/>
      <c r="U47" s="81"/>
    </row>
    <row r="48" ht="62.25" customHeight="1">
      <c r="A48" s="49"/>
      <c r="B48" s="338" t="str">
        <f>Résultats!B49</f>
        <v>6.2</v>
      </c>
      <c r="C48" s="327" t="str">
        <f>Résultats!C49</f>
        <v>A</v>
      </c>
      <c r="D48" s="327" t="str">
        <f>Résultats!E49</f>
        <v>x</v>
      </c>
      <c r="E48" s="339" t="str">
        <f>Résultats!F49</f>
        <v xml:space="preserve">Dans chaque page web, chaque lien a-t-il un intitulé ?</v>
      </c>
      <c r="F48" s="327" t="s">
        <v>8</v>
      </c>
      <c r="G48" s="327"/>
      <c r="H48" s="104"/>
      <c r="I48" s="104"/>
      <c r="J48" s="104"/>
      <c r="K48" s="104"/>
      <c r="L48" s="104"/>
      <c r="M48" s="81"/>
      <c r="N48" s="81"/>
      <c r="O48" s="81"/>
      <c r="P48" s="81"/>
      <c r="Q48" s="81"/>
      <c r="R48" s="81"/>
      <c r="S48" s="81"/>
      <c r="T48" s="81"/>
      <c r="U48" s="81"/>
    </row>
    <row r="49" ht="62.25" customHeight="1">
      <c r="A49" s="337" t="s">
        <v>442</v>
      </c>
      <c r="B49" s="338" t="str">
        <f>Résultats!B50</f>
        <v>7.1</v>
      </c>
      <c r="C49" s="327" t="str">
        <f>Résultats!C50</f>
        <v>A</v>
      </c>
      <c r="D49" s="327" t="str">
        <f>Résultats!E50</f>
        <v>x</v>
      </c>
      <c r="E49" s="339" t="str">
        <f>Résultats!F50</f>
        <v xml:space="preserve">Chaque script est-il, si nécessaire, compatible avec les technologies d’assistance ?</v>
      </c>
      <c r="F49" s="327" t="s">
        <v>11</v>
      </c>
      <c r="G49" s="327"/>
      <c r="H49" s="104"/>
      <c r="I49" s="104"/>
      <c r="J49" s="104"/>
      <c r="K49" s="104"/>
      <c r="L49" s="104"/>
      <c r="M49" s="81"/>
      <c r="N49" s="81"/>
      <c r="O49" s="81"/>
      <c r="P49" s="81"/>
      <c r="Q49" s="81"/>
      <c r="R49" s="81"/>
      <c r="S49" s="81"/>
      <c r="T49" s="81"/>
      <c r="U49" s="81"/>
    </row>
    <row r="50" ht="62.25" customHeight="1">
      <c r="A50" s="40"/>
      <c r="B50" s="338" t="str">
        <f>Résultats!B51</f>
        <v>7.2</v>
      </c>
      <c r="C50" s="327" t="str">
        <f>Résultats!C51</f>
        <v>A</v>
      </c>
      <c r="D50" s="327">
        <f>Résultats!E51</f>
        <v>0</v>
      </c>
      <c r="E50" s="339" t="str">
        <f>Résultats!F51</f>
        <v xml:space="preserve">Pour chaque script ayant une alternative, cette alternative est-elle pertinente ?</v>
      </c>
      <c r="F50" s="327" t="s">
        <v>11</v>
      </c>
      <c r="G50" s="327"/>
      <c r="H50" s="104"/>
      <c r="I50" s="104"/>
      <c r="J50" s="104"/>
      <c r="K50" s="104"/>
      <c r="L50" s="104"/>
      <c r="M50" s="81"/>
      <c r="N50" s="81"/>
      <c r="O50" s="81"/>
      <c r="P50" s="81"/>
      <c r="Q50" s="81"/>
      <c r="R50" s="81"/>
      <c r="S50" s="81"/>
      <c r="T50" s="81"/>
      <c r="U50" s="81"/>
    </row>
    <row r="51" ht="62.25" customHeight="1">
      <c r="A51" s="40"/>
      <c r="B51" s="338" t="str">
        <f>Résultats!B52</f>
        <v>7.3</v>
      </c>
      <c r="C51" s="327" t="str">
        <f>Résultats!C52</f>
        <v>A</v>
      </c>
      <c r="D51" s="327" t="str">
        <f>Résultats!E52</f>
        <v>x</v>
      </c>
      <c r="E51" s="339" t="str">
        <f>Résultats!F52</f>
        <v xml:space="preserve">Chaque script est-il contrôlable par le clavier et par tout dispositif de pointage (hors cas particuliers) ?</v>
      </c>
      <c r="F51" s="327" t="s">
        <v>11</v>
      </c>
      <c r="G51" s="327"/>
      <c r="H51" s="104"/>
      <c r="I51" s="104"/>
      <c r="J51" s="104"/>
      <c r="K51" s="104"/>
      <c r="L51" s="104"/>
      <c r="M51" s="81"/>
      <c r="N51" s="81"/>
      <c r="O51" s="81"/>
      <c r="P51" s="81"/>
      <c r="Q51" s="81"/>
      <c r="R51" s="81"/>
      <c r="S51" s="81"/>
      <c r="T51" s="81"/>
      <c r="U51" s="81"/>
    </row>
    <row r="52" ht="62.25" customHeight="1">
      <c r="A52" s="40"/>
      <c r="B52" s="338" t="str">
        <f>Résultats!B53</f>
        <v>7.4</v>
      </c>
      <c r="C52" s="327" t="str">
        <f>Résultats!C53</f>
        <v>A</v>
      </c>
      <c r="D52" s="327">
        <f>Résultats!E53</f>
        <v>0</v>
      </c>
      <c r="E52" s="339" t="str">
        <f>Résultats!F53</f>
        <v xml:space="preserve">Pour chaque script qui initie un changement de contexte, l’utilisateur est-il averti ou en a-t-il le contrôle ?</v>
      </c>
      <c r="F52" s="327" t="s">
        <v>11</v>
      </c>
      <c r="G52" s="327"/>
      <c r="H52" s="104"/>
      <c r="I52" s="104"/>
      <c r="J52" s="104"/>
      <c r="K52" s="104"/>
      <c r="L52" s="104"/>
      <c r="M52" s="81"/>
      <c r="N52" s="81"/>
      <c r="O52" s="81"/>
      <c r="P52" s="81"/>
      <c r="Q52" s="81"/>
      <c r="R52" s="81"/>
      <c r="S52" s="81"/>
      <c r="T52" s="81"/>
      <c r="U52" s="81"/>
    </row>
    <row r="53" ht="62.25" customHeight="1">
      <c r="A53" s="49"/>
      <c r="B53" s="338" t="str">
        <f>Résultats!B54</f>
        <v>7.5</v>
      </c>
      <c r="C53" s="327" t="str">
        <f>Résultats!C54</f>
        <v>AA</v>
      </c>
      <c r="D53" s="327">
        <f>Résultats!E54</f>
        <v>0</v>
      </c>
      <c r="E53" s="339" t="str">
        <f>Résultats!F54</f>
        <v xml:space="preserve">Dans chaque page web, les messages de statut sont-ils correctement restitués par les technologies d’assistance ?</v>
      </c>
      <c r="F53" s="327" t="s">
        <v>11</v>
      </c>
      <c r="G53" s="327"/>
      <c r="H53" s="104"/>
      <c r="I53" s="104"/>
      <c r="J53" s="104"/>
      <c r="K53" s="104"/>
      <c r="L53" s="104"/>
      <c r="M53" s="81"/>
      <c r="N53" s="81"/>
      <c r="O53" s="81"/>
      <c r="P53" s="81"/>
      <c r="Q53" s="81"/>
      <c r="R53" s="81"/>
      <c r="S53" s="81"/>
      <c r="T53" s="81"/>
      <c r="U53" s="81"/>
    </row>
    <row r="54" ht="148.5">
      <c r="A54" s="337" t="s">
        <v>443</v>
      </c>
      <c r="B54" s="338" t="str">
        <f>Résultats!B55</f>
        <v>8.1</v>
      </c>
      <c r="C54" s="327" t="str">
        <f>Résultats!C55</f>
        <v>A</v>
      </c>
      <c r="D54" s="327">
        <f>Résultats!E55</f>
        <v>0</v>
      </c>
      <c r="E54" s="339" t="str">
        <f>Résultats!F55</f>
        <v xml:space="preserve">Chaque page web est-elle définie par un type de document ?</v>
      </c>
      <c r="F54" s="327" t="s">
        <v>8</v>
      </c>
      <c r="G54" s="327"/>
      <c r="H54" s="104"/>
      <c r="I54" s="104"/>
      <c r="J54" s="104"/>
      <c r="K54" s="104"/>
      <c r="L54" s="342" t="s">
        <v>477</v>
      </c>
      <c r="M54" s="81"/>
      <c r="N54" s="81"/>
      <c r="O54" s="81"/>
      <c r="P54" s="81"/>
      <c r="Q54" s="81"/>
      <c r="R54" s="81"/>
      <c r="S54" s="81"/>
      <c r="T54" s="81"/>
      <c r="U54" s="81"/>
    </row>
    <row r="55" ht="148.5">
      <c r="A55" s="40"/>
      <c r="B55" s="338" t="str">
        <f>Résultats!B56</f>
        <v>8.2</v>
      </c>
      <c r="C55" s="327" t="str">
        <f>Résultats!C56</f>
        <v>A</v>
      </c>
      <c r="D55" s="327">
        <f>Résultats!E56</f>
        <v>0</v>
      </c>
      <c r="E55" s="339" t="str">
        <f>Résultats!F56</f>
        <v xml:space="preserve">Pour chaque page web, le code source généré est-il valide selon le type de document spécifié ?</v>
      </c>
      <c r="F55" s="327" t="s">
        <v>8</v>
      </c>
      <c r="G55" s="327"/>
      <c r="H55" s="104"/>
      <c r="I55" s="104"/>
      <c r="J55" s="104"/>
      <c r="K55" s="104"/>
      <c r="L55" s="342" t="s">
        <v>477</v>
      </c>
      <c r="M55" s="81"/>
      <c r="N55" s="81"/>
      <c r="O55" s="81"/>
      <c r="P55" s="81"/>
      <c r="Q55" s="81"/>
      <c r="R55" s="81"/>
      <c r="S55" s="81"/>
      <c r="T55" s="81"/>
      <c r="U55" s="81"/>
    </row>
    <row r="56" ht="62.25" customHeight="1">
      <c r="A56" s="40"/>
      <c r="B56" s="338" t="str">
        <f>Résultats!B57</f>
        <v>8.3</v>
      </c>
      <c r="C56" s="327" t="str">
        <f>Résultats!C57</f>
        <v>A</v>
      </c>
      <c r="D56" s="327" t="str">
        <f>Résultats!E57</f>
        <v>x</v>
      </c>
      <c r="E56" s="339" t="str">
        <f>Résultats!F57</f>
        <v xml:space="preserve">Dans chaque page web, la langue par défaut est-elle présente ?</v>
      </c>
      <c r="F56" s="327" t="s">
        <v>8</v>
      </c>
      <c r="G56" s="327"/>
      <c r="H56" s="104"/>
      <c r="I56" s="104"/>
      <c r="J56" s="104"/>
      <c r="K56" s="104"/>
      <c r="L56" s="104"/>
      <c r="M56" s="81"/>
      <c r="N56" s="81"/>
      <c r="O56" s="81"/>
      <c r="P56" s="81"/>
      <c r="Q56" s="81"/>
      <c r="R56" s="81"/>
      <c r="S56" s="81"/>
      <c r="T56" s="81"/>
      <c r="U56" s="81"/>
    </row>
    <row r="57" ht="62.25" customHeight="1">
      <c r="A57" s="40"/>
      <c r="B57" s="338" t="str">
        <f>Résultats!B58</f>
        <v>8.4</v>
      </c>
      <c r="C57" s="327" t="str">
        <f>Résultats!C58</f>
        <v>A</v>
      </c>
      <c r="D57" s="327" t="str">
        <f>Résultats!E58</f>
        <v>x</v>
      </c>
      <c r="E57" s="339" t="str">
        <f>Résultats!F58</f>
        <v xml:space="preserve">Pour chaque page web ayant une langue par défaut, le code de langue est-il pertinent ?</v>
      </c>
      <c r="F57" s="327" t="s">
        <v>8</v>
      </c>
      <c r="G57" s="327"/>
      <c r="H57" s="104"/>
      <c r="I57" s="104"/>
      <c r="J57" s="104"/>
      <c r="K57" s="104"/>
      <c r="L57" s="104"/>
      <c r="M57" s="81"/>
      <c r="N57" s="81"/>
      <c r="O57" s="81"/>
      <c r="P57" s="81"/>
      <c r="Q57" s="81"/>
      <c r="R57" s="81"/>
      <c r="S57" s="81"/>
      <c r="T57" s="81"/>
      <c r="U57" s="81"/>
    </row>
    <row r="58" ht="62.25" customHeight="1">
      <c r="A58" s="40"/>
      <c r="B58" s="343" t="str">
        <f>Résultats!B59</f>
        <v>8.5</v>
      </c>
      <c r="C58" s="327" t="str">
        <f>Résultats!C59</f>
        <v>A</v>
      </c>
      <c r="D58" s="327" t="str">
        <f>Résultats!E59</f>
        <v>x</v>
      </c>
      <c r="E58" s="339" t="str">
        <f>Résultats!F59</f>
        <v xml:space="preserve">Chaque page web a-t-elle un titre de page ?</v>
      </c>
      <c r="F58" s="327" t="s">
        <v>8</v>
      </c>
      <c r="G58" s="327"/>
      <c r="H58" s="104"/>
      <c r="I58" s="104"/>
      <c r="J58" s="104"/>
      <c r="K58" s="104"/>
      <c r="L58" s="104"/>
      <c r="M58" s="81"/>
      <c r="N58" s="81"/>
      <c r="O58" s="81"/>
      <c r="P58" s="81"/>
      <c r="Q58" s="81"/>
      <c r="R58" s="81"/>
      <c r="S58" s="81"/>
      <c r="T58" s="81"/>
      <c r="U58" s="81"/>
    </row>
    <row r="59" ht="62.25" customHeight="1">
      <c r="A59" s="40"/>
      <c r="B59" s="343" t="str">
        <f>Résultats!B60</f>
        <v>8.6</v>
      </c>
      <c r="C59" s="327" t="str">
        <f>Résultats!C60</f>
        <v>A</v>
      </c>
      <c r="D59" s="327">
        <f>Résultats!E60</f>
        <v>0</v>
      </c>
      <c r="E59" s="339" t="str">
        <f>Résultats!F60</f>
        <v xml:space="preserve">Pour chaque page web ayant un titre de page, ce titre est-il pertinent ?</v>
      </c>
      <c r="F59" s="327" t="s">
        <v>8</v>
      </c>
      <c r="G59" s="327"/>
      <c r="H59" s="104"/>
      <c r="I59" s="104"/>
      <c r="J59" s="104"/>
      <c r="K59" s="104"/>
      <c r="L59" s="104"/>
      <c r="M59" s="81"/>
      <c r="N59" s="81"/>
      <c r="O59" s="81"/>
      <c r="P59" s="81"/>
      <c r="Q59" s="81"/>
      <c r="R59" s="81"/>
      <c r="S59" s="81"/>
      <c r="T59" s="81"/>
      <c r="U59" s="81"/>
    </row>
    <row r="60" ht="62.25" customHeight="1">
      <c r="A60" s="40"/>
      <c r="B60" s="343" t="str">
        <f>Résultats!B61</f>
        <v>8.7</v>
      </c>
      <c r="C60" s="327" t="str">
        <f>Résultats!C61</f>
        <v>AA</v>
      </c>
      <c r="D60" s="327">
        <f>Résultats!E61</f>
        <v>0</v>
      </c>
      <c r="E60" s="339" t="str">
        <f>Résultats!F61</f>
        <v xml:space="preserve">Dans chaque page web, chaque changement de langue est-il indiqué dans le code source (hors cas particuliers) ?</v>
      </c>
      <c r="F60" s="327" t="s">
        <v>11</v>
      </c>
      <c r="G60" s="327"/>
      <c r="H60" s="104"/>
      <c r="I60" s="104"/>
      <c r="J60" s="104"/>
      <c r="K60" s="104"/>
      <c r="L60" s="104"/>
      <c r="M60" s="81"/>
      <c r="N60" s="81"/>
      <c r="O60" s="81"/>
      <c r="P60" s="81"/>
      <c r="Q60" s="81"/>
      <c r="R60" s="81"/>
      <c r="S60" s="81"/>
      <c r="T60" s="81"/>
      <c r="U60" s="81"/>
    </row>
    <row r="61" ht="62.25" customHeight="1">
      <c r="A61" s="40"/>
      <c r="B61" s="343" t="str">
        <f>Résultats!B62</f>
        <v>8.8</v>
      </c>
      <c r="C61" s="327" t="str">
        <f>Résultats!C62</f>
        <v>AA</v>
      </c>
      <c r="D61" s="327">
        <f>Résultats!E62</f>
        <v>0</v>
      </c>
      <c r="E61" s="339" t="str">
        <f>Résultats!F62</f>
        <v xml:space="preserve">Dans chaque page web, le code de langue de chaque changement de langue est-il valide et pertinent ?</v>
      </c>
      <c r="F61" s="327" t="s">
        <v>11</v>
      </c>
      <c r="G61" s="327"/>
      <c r="H61" s="104"/>
      <c r="I61" s="104"/>
      <c r="J61" s="104"/>
      <c r="K61" s="104"/>
      <c r="L61" s="104"/>
      <c r="M61" s="81"/>
      <c r="N61" s="81"/>
      <c r="O61" s="81"/>
      <c r="P61" s="81"/>
      <c r="Q61" s="81"/>
      <c r="R61" s="81"/>
      <c r="S61" s="81"/>
      <c r="T61" s="81"/>
      <c r="U61" s="81"/>
    </row>
    <row r="62" ht="62.25" customHeight="1">
      <c r="A62" s="40"/>
      <c r="B62" s="343" t="str">
        <f>Résultats!B63</f>
        <v>8.9</v>
      </c>
      <c r="C62" s="327" t="str">
        <f>Résultats!C63</f>
        <v>A</v>
      </c>
      <c r="D62" s="327">
        <f>Résultats!E63</f>
        <v>0</v>
      </c>
      <c r="E62" s="339" t="str">
        <f>Résultats!F63</f>
        <v xml:space="preserve">Dans chaque page web, les balises ne doivent pas être utilisées uniquement à des fins de présentation. Cette règle est-elle respectée ?</v>
      </c>
      <c r="F62" s="327" t="s">
        <v>8</v>
      </c>
      <c r="G62" s="327"/>
      <c r="H62" s="104"/>
      <c r="I62" s="104"/>
      <c r="J62" s="104"/>
      <c r="K62" s="104"/>
      <c r="L62" s="104"/>
      <c r="M62" s="81"/>
      <c r="N62" s="81"/>
      <c r="O62" s="81"/>
      <c r="P62" s="81"/>
      <c r="Q62" s="81"/>
      <c r="R62" s="81"/>
      <c r="S62" s="81"/>
      <c r="T62" s="81"/>
      <c r="U62" s="81"/>
    </row>
    <row r="63" ht="62.25" customHeight="1">
      <c r="A63" s="49"/>
      <c r="B63" s="338" t="str">
        <f>Résultats!B64</f>
        <v>8.10</v>
      </c>
      <c r="C63" s="327" t="str">
        <f>Résultats!C64</f>
        <v>A</v>
      </c>
      <c r="D63" s="327">
        <f>Résultats!E64</f>
        <v>0</v>
      </c>
      <c r="E63" s="339" t="str">
        <f>Résultats!F64</f>
        <v xml:space="preserve">Dans chaque page web, les changements du sens de lecture sont-ils signalés ?</v>
      </c>
      <c r="F63" s="327" t="s">
        <v>11</v>
      </c>
      <c r="G63" s="327"/>
      <c r="H63" s="104"/>
      <c r="I63" s="104"/>
      <c r="J63" s="104"/>
      <c r="K63" s="104"/>
      <c r="L63" s="104"/>
      <c r="M63" s="81"/>
      <c r="N63" s="81"/>
      <c r="O63" s="81"/>
      <c r="P63" s="81"/>
      <c r="Q63" s="81"/>
      <c r="R63" s="81"/>
      <c r="S63" s="81"/>
      <c r="T63" s="81"/>
      <c r="U63" s="81"/>
    </row>
    <row r="64" ht="62.25" customHeight="1">
      <c r="A64" s="337" t="s">
        <v>444</v>
      </c>
      <c r="B64" s="338" t="str">
        <f>Résultats!B65</f>
        <v>9.1</v>
      </c>
      <c r="C64" s="327" t="str">
        <f>Résultats!C65</f>
        <v>A</v>
      </c>
      <c r="D64" s="327" t="str">
        <f>Résultats!E65</f>
        <v>x</v>
      </c>
      <c r="E64" s="339" t="str">
        <f>Résultats!F65</f>
        <v xml:space="preserve">Dans chaque page web, l’information est-elle structurée par l’utilisation appropriée de titres ?</v>
      </c>
      <c r="F64" s="327" t="s">
        <v>8</v>
      </c>
      <c r="G64" s="327"/>
      <c r="H64" s="104"/>
      <c r="I64" s="104"/>
      <c r="J64" s="104"/>
      <c r="K64" s="104"/>
      <c r="L64" s="104"/>
      <c r="M64" s="81"/>
      <c r="N64" s="81"/>
      <c r="O64" s="81"/>
      <c r="P64" s="81"/>
      <c r="Q64" s="81"/>
      <c r="R64" s="81"/>
      <c r="S64" s="81"/>
      <c r="T64" s="81"/>
      <c r="U64" s="81"/>
    </row>
    <row r="65" ht="62.25" customHeight="1">
      <c r="A65" s="40"/>
      <c r="B65" s="338" t="str">
        <f>Résultats!B66</f>
        <v>9.2</v>
      </c>
      <c r="C65" s="327" t="str">
        <f>Résultats!C66</f>
        <v>A</v>
      </c>
      <c r="D65" s="327">
        <f>Résultats!E66</f>
        <v>0</v>
      </c>
      <c r="E65" s="339" t="str">
        <f>Résultats!F66</f>
        <v xml:space="preserve">Dans chaque page web, la structure du document est-elle cohérente (hors cas particuliers) ?</v>
      </c>
      <c r="F65" s="327" t="s">
        <v>8</v>
      </c>
      <c r="G65" s="327"/>
      <c r="H65" s="104"/>
      <c r="I65" s="104"/>
      <c r="J65" s="104"/>
      <c r="K65" s="104"/>
      <c r="L65" s="104"/>
      <c r="M65" s="81"/>
      <c r="N65" s="81"/>
      <c r="O65" s="81"/>
      <c r="P65" s="81"/>
      <c r="Q65" s="81"/>
      <c r="R65" s="81"/>
      <c r="S65" s="81"/>
      <c r="T65" s="81"/>
      <c r="U65" s="81"/>
    </row>
    <row r="66" ht="25.199999999999999">
      <c r="A66" s="40"/>
      <c r="B66" s="338" t="str">
        <f>Résultats!B67</f>
        <v>9.3</v>
      </c>
      <c r="C66" s="327" t="str">
        <f>Résultats!C67</f>
        <v>A</v>
      </c>
      <c r="D66" s="327">
        <f>Résultats!E67</f>
        <v>0</v>
      </c>
      <c r="E66" s="339" t="str">
        <f>Résultats!F67</f>
        <v xml:space="preserve">Dans chaque page web, chaque liste est-elle correctement structurée ?</v>
      </c>
      <c r="F66" s="327" t="s">
        <v>8</v>
      </c>
      <c r="G66" s="327"/>
      <c r="H66" s="104"/>
      <c r="I66" s="104"/>
      <c r="J66" s="104"/>
      <c r="K66" s="104"/>
      <c r="L66" s="104"/>
      <c r="M66" s="81"/>
      <c r="N66" s="81"/>
      <c r="O66" s="81"/>
      <c r="P66" s="81"/>
      <c r="Q66" s="81"/>
      <c r="R66" s="81"/>
      <c r="S66" s="81"/>
      <c r="T66" s="81"/>
      <c r="U66" s="81"/>
    </row>
    <row r="67" ht="62.25" customHeight="1">
      <c r="A67" s="49"/>
      <c r="B67" s="338" t="str">
        <f>Résultats!B68</f>
        <v>9.4</v>
      </c>
      <c r="C67" s="327" t="str">
        <f>Résultats!C68</f>
        <v>A</v>
      </c>
      <c r="D67" s="327">
        <f>Résultats!E68</f>
        <v>0</v>
      </c>
      <c r="E67" s="339" t="str">
        <f>Résultats!F68</f>
        <v xml:space="preserve">Dans chaque page web, chaque citation est-elle correctement indiquée ?</v>
      </c>
      <c r="F67" s="327" t="s">
        <v>11</v>
      </c>
      <c r="G67" s="327"/>
      <c r="H67" s="104"/>
      <c r="I67" s="104"/>
      <c r="J67" s="104"/>
      <c r="K67" s="104"/>
      <c r="L67" s="104"/>
      <c r="M67" s="81"/>
      <c r="N67" s="81"/>
      <c r="O67" s="81"/>
      <c r="P67" s="81"/>
      <c r="Q67" s="81"/>
      <c r="R67" s="81"/>
      <c r="S67" s="81"/>
      <c r="T67" s="81"/>
      <c r="U67" s="81"/>
    </row>
    <row r="68" ht="62.25" customHeight="1">
      <c r="A68" s="337" t="s">
        <v>445</v>
      </c>
      <c r="B68" s="338" t="str">
        <f>Résultats!B69</f>
        <v>10.1</v>
      </c>
      <c r="C68" s="327" t="str">
        <f>Résultats!C69</f>
        <v>A</v>
      </c>
      <c r="D68" s="327">
        <f>Résultats!E69</f>
        <v>0</v>
      </c>
      <c r="E68" s="339" t="str">
        <f>Résultats!F69</f>
        <v xml:space="preserve">Dans le site web, des feuilles de styles sont-elles utilisées pour contrôler la présentation de l’information ?</v>
      </c>
      <c r="F68" s="327" t="s">
        <v>8</v>
      </c>
      <c r="G68" s="327"/>
      <c r="H68" s="104"/>
      <c r="I68" s="104"/>
      <c r="J68" s="104"/>
      <c r="K68" s="104"/>
      <c r="L68" s="104"/>
      <c r="M68" s="81"/>
      <c r="N68" s="81"/>
      <c r="O68" s="81"/>
      <c r="P68" s="81"/>
      <c r="Q68" s="81"/>
      <c r="R68" s="81"/>
      <c r="S68" s="81"/>
      <c r="T68" s="81"/>
      <c r="U68" s="81"/>
    </row>
    <row r="69" ht="62.25" customHeight="1">
      <c r="A69" s="40"/>
      <c r="B69" s="338" t="str">
        <f>Résultats!B70</f>
        <v>10.2</v>
      </c>
      <c r="C69" s="327" t="str">
        <f>Résultats!C70</f>
        <v>A</v>
      </c>
      <c r="D69" s="327">
        <f>Résultats!E70</f>
        <v>0</v>
      </c>
      <c r="E69" s="339" t="str">
        <f>Résultats!F70</f>
        <v xml:space="preserve">Dans chaque page web, le contenu visible porteur d’information reste-t-il présent lorsque les feuilles de styles sont désactivées ?</v>
      </c>
      <c r="F69" s="327" t="s">
        <v>8</v>
      </c>
      <c r="G69" s="327"/>
      <c r="H69" s="104"/>
      <c r="I69" s="104"/>
      <c r="J69" s="104"/>
      <c r="K69" s="104"/>
      <c r="L69" s="104"/>
      <c r="M69" s="81"/>
      <c r="N69" s="81"/>
      <c r="O69" s="81"/>
      <c r="P69" s="81"/>
      <c r="Q69" s="81"/>
      <c r="R69" s="81"/>
      <c r="S69" s="81"/>
      <c r="T69" s="81"/>
      <c r="U69" s="81"/>
    </row>
    <row r="70" ht="62.25" customHeight="1">
      <c r="A70" s="40"/>
      <c r="B70" s="338" t="str">
        <f>Résultats!B71</f>
        <v>10.3</v>
      </c>
      <c r="C70" s="327" t="str">
        <f>Résultats!C71</f>
        <v>A</v>
      </c>
      <c r="D70" s="327" t="str">
        <f>Résultats!E71</f>
        <v>x</v>
      </c>
      <c r="E70" s="339" t="str">
        <f>Résultats!F71</f>
        <v xml:space="preserve">Dans chaque page web, l’information reste-t-elle compréhensible lorsque les feuilles de styles sont désactivées ?</v>
      </c>
      <c r="F70" s="327" t="s">
        <v>8</v>
      </c>
      <c r="G70" s="327"/>
      <c r="H70" s="104"/>
      <c r="I70" s="104"/>
      <c r="J70" s="104"/>
      <c r="K70" s="104"/>
      <c r="L70" s="104"/>
      <c r="M70" s="81"/>
      <c r="N70" s="81"/>
      <c r="O70" s="81"/>
      <c r="P70" s="81"/>
      <c r="Q70" s="81"/>
      <c r="R70" s="81"/>
      <c r="S70" s="81"/>
      <c r="T70" s="81"/>
      <c r="U70" s="81"/>
    </row>
    <row r="71" ht="62.25" customHeight="1">
      <c r="A71" s="40"/>
      <c r="B71" s="338" t="str">
        <f>Résultats!B72</f>
        <v>10.4</v>
      </c>
      <c r="C71" s="327" t="str">
        <f>Résultats!C72</f>
        <v>AA</v>
      </c>
      <c r="D71" s="327">
        <f>Résultats!E72</f>
        <v>0</v>
      </c>
      <c r="E71" s="339" t="str">
        <f>Résultats!F72</f>
        <v xml:space="preserve">Dans chaque page web, le texte reste-t-il lisible lorsque la taille des caractères est augmentée jusqu’à 200%, au moins (hors cas particuliers) ?</v>
      </c>
      <c r="F71" s="327" t="s">
        <v>8</v>
      </c>
      <c r="G71" s="327"/>
      <c r="H71" s="104"/>
      <c r="I71" s="104"/>
      <c r="J71" s="104"/>
      <c r="K71" s="104"/>
      <c r="L71" s="104"/>
      <c r="M71" s="81"/>
      <c r="N71" s="81"/>
      <c r="O71" s="81"/>
      <c r="P71" s="81"/>
      <c r="Q71" s="81"/>
      <c r="R71" s="81"/>
      <c r="S71" s="81"/>
      <c r="T71" s="81"/>
      <c r="U71" s="81"/>
    </row>
    <row r="72" ht="62.25" customHeight="1">
      <c r="A72" s="40"/>
      <c r="B72" s="338" t="str">
        <f>Résultats!B73</f>
        <v>10.5</v>
      </c>
      <c r="C72" s="327" t="str">
        <f>Résultats!C73</f>
        <v>AA</v>
      </c>
      <c r="D72" s="327">
        <f>Résultats!E73</f>
        <v>0</v>
      </c>
      <c r="E72" s="339" t="str">
        <f>Résultats!F73</f>
        <v xml:space="preserve">Dans chaque page web, les déclarations CSS de couleurs de fond d’élément et de police sont-elles correctement utilisées ?</v>
      </c>
      <c r="F72" s="327" t="s">
        <v>8</v>
      </c>
      <c r="G72" s="327"/>
      <c r="H72" s="104" t="s">
        <v>461</v>
      </c>
      <c r="I72" s="104" t="s">
        <v>457</v>
      </c>
      <c r="J72" s="104" t="s">
        <v>478</v>
      </c>
      <c r="K72" s="104"/>
      <c r="L72" s="344" t="s">
        <v>479</v>
      </c>
      <c r="M72" s="81"/>
      <c r="N72" s="81"/>
      <c r="O72" s="81"/>
      <c r="P72" s="81"/>
      <c r="Q72" s="81"/>
      <c r="R72" s="81"/>
      <c r="S72" s="81"/>
      <c r="T72" s="81"/>
      <c r="U72" s="81"/>
    </row>
    <row r="73" ht="62.25" customHeight="1">
      <c r="A73" s="40"/>
      <c r="B73" s="338" t="str">
        <f>Résultats!B74</f>
        <v>10.6</v>
      </c>
      <c r="C73" s="327" t="str">
        <f>Résultats!C74</f>
        <v>A</v>
      </c>
      <c r="D73" s="327" t="str">
        <f>Résultats!E74</f>
        <v>x</v>
      </c>
      <c r="E73" s="339" t="str">
        <f>Résultats!F74</f>
        <v xml:space="preserve">Dans chaque page web, chaque lien dont la nature n’est pas évidente est-il visible par rapport au texte environnant ?</v>
      </c>
      <c r="F73" s="327" t="s">
        <v>11</v>
      </c>
      <c r="G73" s="327"/>
      <c r="H73" s="104"/>
      <c r="I73" s="104"/>
      <c r="J73" s="104"/>
      <c r="K73" s="104"/>
      <c r="L73" s="104"/>
      <c r="M73" s="81"/>
      <c r="N73" s="81"/>
      <c r="O73" s="81"/>
      <c r="P73" s="81"/>
      <c r="Q73" s="81"/>
      <c r="R73" s="81"/>
      <c r="S73" s="81"/>
      <c r="T73" s="81"/>
      <c r="U73" s="81"/>
    </row>
    <row r="74" ht="62.25" customHeight="1">
      <c r="A74" s="40"/>
      <c r="B74" s="338" t="str">
        <f>Résultats!B75</f>
        <v>10.7</v>
      </c>
      <c r="C74" s="327" t="str">
        <f>Résultats!C75</f>
        <v>A</v>
      </c>
      <c r="D74" s="327" t="str">
        <f>Résultats!E75</f>
        <v>x</v>
      </c>
      <c r="E74" s="339" t="str">
        <f>Résultats!F75</f>
        <v xml:space="preserve">Dans chaque page web, pour chaque élément recevant le focus, la prise de focus est-elle visible ?</v>
      </c>
      <c r="F74" s="327" t="s">
        <v>8</v>
      </c>
      <c r="G74" s="327"/>
      <c r="H74" s="104"/>
      <c r="I74" s="104"/>
      <c r="J74" s="104"/>
      <c r="K74" s="104"/>
      <c r="L74" s="104"/>
      <c r="M74" s="81"/>
      <c r="N74" s="81"/>
      <c r="O74" s="81"/>
      <c r="P74" s="81"/>
      <c r="Q74" s="81"/>
      <c r="R74" s="81"/>
      <c r="S74" s="81"/>
      <c r="T74" s="81"/>
      <c r="U74" s="81"/>
    </row>
    <row r="75" ht="62.25" customHeight="1">
      <c r="A75" s="40"/>
      <c r="B75" s="338" t="str">
        <f>Résultats!B76</f>
        <v>10.8</v>
      </c>
      <c r="C75" s="327" t="str">
        <f>Résultats!C76</f>
        <v>A</v>
      </c>
      <c r="D75" s="327">
        <f>Résultats!E76</f>
        <v>0</v>
      </c>
      <c r="E75" s="339" t="str">
        <f>Résultats!F76</f>
        <v xml:space="preserve">Pour chaque page web, les contenus cachés ont-ils vocation à être ignorés par les technologies d’assistance ?</v>
      </c>
      <c r="F75" s="327" t="s">
        <v>11</v>
      </c>
      <c r="G75" s="327"/>
      <c r="H75" s="104"/>
      <c r="I75" s="104"/>
      <c r="J75" s="104"/>
      <c r="K75" s="104"/>
      <c r="L75" s="104"/>
      <c r="M75" s="81"/>
      <c r="N75" s="81"/>
      <c r="O75" s="81"/>
      <c r="P75" s="81"/>
      <c r="Q75" s="81"/>
      <c r="R75" s="81"/>
      <c r="S75" s="81"/>
      <c r="T75" s="81"/>
      <c r="U75" s="81"/>
    </row>
    <row r="76" ht="62.25" customHeight="1">
      <c r="A76" s="40"/>
      <c r="B76" s="338" t="str">
        <f>Résultats!B77</f>
        <v>10.9</v>
      </c>
      <c r="C76" s="327" t="str">
        <f>Résultats!C77</f>
        <v>A</v>
      </c>
      <c r="D76" s="327">
        <f>Résultats!E77</f>
        <v>0</v>
      </c>
      <c r="E76" s="339" t="str">
        <f>Résultats!F77</f>
        <v xml:space="preserve">Dans chaque page web, l’information ne doit pas être donnée uniquement par la forme, taille ou position. Cette règle est-elle respectée ?</v>
      </c>
      <c r="F76" s="327" t="s">
        <v>8</v>
      </c>
      <c r="G76" s="327"/>
      <c r="H76" s="104"/>
      <c r="I76" s="104"/>
      <c r="J76" s="104"/>
      <c r="K76" s="104"/>
      <c r="L76" s="104"/>
      <c r="M76" s="81"/>
      <c r="N76" s="81"/>
      <c r="O76" s="81"/>
      <c r="P76" s="81"/>
      <c r="Q76" s="81"/>
      <c r="R76" s="81"/>
      <c r="S76" s="81"/>
      <c r="T76" s="81"/>
      <c r="U76" s="81"/>
    </row>
    <row r="77" ht="62.25" customHeight="1">
      <c r="A77" s="40"/>
      <c r="B77" s="338" t="str">
        <f>Résultats!B78</f>
        <v>10.10</v>
      </c>
      <c r="C77" s="327" t="str">
        <f>Résultats!C78</f>
        <v>A</v>
      </c>
      <c r="D77" s="327">
        <f>Résultats!E78</f>
        <v>0</v>
      </c>
      <c r="E77" s="339" t="str">
        <f>Résultats!F78</f>
        <v xml:space="preserve">Dans chaque page web, l’information ne doit pas être donnée par la forme, taille ou position uniquement. Cette règle est-elle implémentée de façon pertinente ?</v>
      </c>
      <c r="F77" s="327" t="s">
        <v>8</v>
      </c>
      <c r="G77" s="327"/>
      <c r="H77" s="104"/>
      <c r="I77" s="104"/>
      <c r="J77" s="104"/>
      <c r="K77" s="104"/>
      <c r="L77" s="104"/>
      <c r="M77" s="81"/>
      <c r="N77" s="81"/>
      <c r="O77" s="81"/>
      <c r="P77" s="81"/>
      <c r="Q77" s="81"/>
      <c r="R77" s="81"/>
      <c r="S77" s="81"/>
      <c r="T77" s="81"/>
      <c r="U77" s="81"/>
    </row>
    <row r="78" ht="62.25" customHeight="1">
      <c r="A78" s="40"/>
      <c r="B78" s="338" t="str">
        <f>Résultats!B79</f>
        <v>10.11</v>
      </c>
      <c r="C78" s="327" t="str">
        <f>Résultats!C79</f>
        <v>AA</v>
      </c>
      <c r="D78" s="327">
        <f>Résultats!E79</f>
        <v>0</v>
      </c>
      <c r="E78" s="339"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27" t="s">
        <v>8</v>
      </c>
      <c r="G78" s="327"/>
      <c r="H78" s="104"/>
      <c r="I78" s="104"/>
      <c r="J78" s="104"/>
      <c r="K78" s="104"/>
      <c r="L78" s="104"/>
      <c r="M78" s="81"/>
      <c r="N78" s="81"/>
      <c r="O78" s="81"/>
      <c r="P78" s="81"/>
      <c r="Q78" s="81"/>
      <c r="R78" s="81"/>
      <c r="S78" s="81"/>
      <c r="T78" s="81"/>
      <c r="U78" s="81"/>
    </row>
    <row r="79" ht="62.25" customHeight="1">
      <c r="A79" s="40"/>
      <c r="B79" s="338" t="str">
        <f>Résultats!B80</f>
        <v>10.12</v>
      </c>
      <c r="C79" s="327" t="str">
        <f>Résultats!C80</f>
        <v>AA</v>
      </c>
      <c r="D79" s="327">
        <f>Résultats!E80</f>
        <v>0</v>
      </c>
      <c r="E79" s="339" t="str">
        <f>Résultats!F80</f>
        <v xml:space="preserve">Dans chaque page web, les propriétés d’espacement du texte peuvent-elles être redéfinies par l’utilisateur sans perte de contenu ou de fonctionnalité (hors cas particuliers) ?</v>
      </c>
      <c r="F79" s="327" t="s">
        <v>8</v>
      </c>
      <c r="G79" s="327"/>
      <c r="H79" s="104"/>
      <c r="I79" s="104"/>
      <c r="J79" s="104"/>
      <c r="K79" s="104"/>
      <c r="L79" s="104"/>
      <c r="M79" s="81"/>
      <c r="N79" s="81"/>
      <c r="O79" s="81"/>
      <c r="P79" s="81"/>
      <c r="Q79" s="81"/>
      <c r="R79" s="81"/>
      <c r="S79" s="81"/>
      <c r="T79" s="81"/>
      <c r="U79" s="81"/>
    </row>
    <row r="80" ht="62.25" customHeight="1">
      <c r="A80" s="40"/>
      <c r="B80" s="338" t="str">
        <f>Résultats!B81</f>
        <v>10.13</v>
      </c>
      <c r="C80" s="327" t="str">
        <f>Résultats!C81</f>
        <v>AA</v>
      </c>
      <c r="D80" s="327">
        <f>Résultats!E81</f>
        <v>0</v>
      </c>
      <c r="E80" s="339" t="str">
        <f>Résultats!F81</f>
        <v xml:space="preserve">Dans chaque page web, les contenus additionnels apparaissant à la prise de focus ou au survol d’un composant d’interface sont-ils contrôlables par l’utilisateur (hors cas particuliers) ?</v>
      </c>
      <c r="F80" s="327" t="s">
        <v>11</v>
      </c>
      <c r="G80" s="327"/>
      <c r="H80" s="104"/>
      <c r="I80" s="104"/>
      <c r="J80" s="104"/>
      <c r="K80" s="104"/>
      <c r="L80" s="104"/>
      <c r="M80" s="81"/>
      <c r="N80" s="81"/>
      <c r="O80" s="81"/>
      <c r="P80" s="81"/>
      <c r="Q80" s="81"/>
      <c r="R80" s="81"/>
      <c r="S80" s="81"/>
      <c r="T80" s="81"/>
      <c r="U80" s="81"/>
    </row>
    <row r="81" ht="62.25" customHeight="1">
      <c r="A81" s="49"/>
      <c r="B81" s="338" t="str">
        <f>Résultats!B82</f>
        <v>10.14</v>
      </c>
      <c r="C81" s="327" t="str">
        <f>Résultats!C82</f>
        <v>A</v>
      </c>
      <c r="D81" s="327">
        <f>Résultats!E82</f>
        <v>0</v>
      </c>
      <c r="E81" s="339" t="str">
        <f>Résultats!F82</f>
        <v xml:space="preserve">Dans chaque page web, les contenus additionnels apparaissant via les styles CSS uniquement peuvent-ils être rendus visibles au clavier et par tout dispositif de pointage ?</v>
      </c>
      <c r="F81" s="327" t="s">
        <v>11</v>
      </c>
      <c r="G81" s="327"/>
      <c r="H81" s="104"/>
      <c r="I81" s="104"/>
      <c r="J81" s="104"/>
      <c r="K81" s="104"/>
      <c r="L81" s="104"/>
      <c r="M81" s="81"/>
      <c r="N81" s="81"/>
      <c r="O81" s="81"/>
      <c r="P81" s="81"/>
      <c r="Q81" s="81"/>
      <c r="R81" s="81"/>
      <c r="S81" s="81"/>
      <c r="T81" s="81"/>
      <c r="U81" s="81"/>
    </row>
    <row r="82" ht="62.25" customHeight="1">
      <c r="A82" s="337" t="s">
        <v>95</v>
      </c>
      <c r="B82" s="338" t="str">
        <f>Résultats!B83</f>
        <v>11.1</v>
      </c>
      <c r="C82" s="327" t="str">
        <f>Résultats!C83</f>
        <v>A</v>
      </c>
      <c r="D82" s="327" t="str">
        <f>Résultats!E83</f>
        <v>x</v>
      </c>
      <c r="E82" s="339" t="str">
        <f>Résultats!F83</f>
        <v xml:space="preserve">Chaque champ de formulaire a-t-il une étiquette ?</v>
      </c>
      <c r="F82" s="327" t="s">
        <v>11</v>
      </c>
      <c r="G82" s="327"/>
      <c r="H82" s="104"/>
      <c r="I82" s="104"/>
      <c r="J82" s="104"/>
      <c r="K82" s="104"/>
      <c r="L82" s="104"/>
      <c r="M82" s="81"/>
      <c r="N82" s="81"/>
      <c r="O82" s="81"/>
      <c r="P82" s="81"/>
      <c r="Q82" s="81"/>
      <c r="R82" s="81"/>
      <c r="S82" s="81"/>
      <c r="T82" s="81"/>
      <c r="U82" s="81"/>
    </row>
    <row r="83" ht="62.25" customHeight="1">
      <c r="A83" s="40"/>
      <c r="B83" s="338" t="str">
        <f>Résultats!B84</f>
        <v>11.2</v>
      </c>
      <c r="C83" s="327" t="str">
        <f>Résultats!C84</f>
        <v>A</v>
      </c>
      <c r="D83" s="327" t="str">
        <f>Résultats!E84</f>
        <v>x</v>
      </c>
      <c r="E83" s="339" t="str">
        <f>Résultats!F84</f>
        <v xml:space="preserve">Chaque étiquette associée à un champ de formulaire est-elle pertinente (hors cas particuliers) ?</v>
      </c>
      <c r="F83" s="327" t="s">
        <v>11</v>
      </c>
      <c r="G83" s="327"/>
      <c r="H83" s="104"/>
      <c r="I83" s="104"/>
      <c r="J83" s="104"/>
      <c r="K83" s="104"/>
      <c r="L83" s="104"/>
      <c r="M83" s="81"/>
      <c r="N83" s="81"/>
      <c r="O83" s="81"/>
      <c r="P83" s="81"/>
      <c r="Q83" s="81"/>
      <c r="R83" s="81"/>
      <c r="S83" s="81"/>
      <c r="T83" s="81"/>
      <c r="U83" s="81"/>
    </row>
    <row r="84" ht="62.25" customHeight="1">
      <c r="A84" s="40"/>
      <c r="B84" s="343" t="str">
        <f>Résultats!B85</f>
        <v>11.3</v>
      </c>
      <c r="C84" s="327" t="str">
        <f>Résultats!C85</f>
        <v>AA</v>
      </c>
      <c r="D84" s="327">
        <f>Résultats!E85</f>
        <v>0</v>
      </c>
      <c r="E84" s="339" t="str">
        <f>Résultats!F85</f>
        <v xml:space="preserve">Dans chaque formulaire, chaque étiquette associée à un champ de formulaire ayant la même fonction et répétée plusieurs fois dans une même page ou dans un ensemble de pages est-elle cohérente ?</v>
      </c>
      <c r="F84" s="327" t="s">
        <v>11</v>
      </c>
      <c r="G84" s="327"/>
      <c r="H84" s="104"/>
      <c r="I84" s="104"/>
      <c r="J84" s="104"/>
      <c r="K84" s="104"/>
      <c r="L84" s="104"/>
      <c r="M84" s="81"/>
      <c r="N84" s="81"/>
      <c r="O84" s="81"/>
      <c r="P84" s="81"/>
      <c r="Q84" s="81"/>
      <c r="R84" s="81"/>
      <c r="S84" s="81"/>
      <c r="T84" s="81"/>
      <c r="U84" s="81"/>
    </row>
    <row r="85" ht="62.25" customHeight="1">
      <c r="A85" s="40"/>
      <c r="B85" s="343" t="str">
        <f>Résultats!B86</f>
        <v>11.4</v>
      </c>
      <c r="C85" s="327" t="str">
        <f>Résultats!C86</f>
        <v>A</v>
      </c>
      <c r="D85" s="327">
        <f>Résultats!E86</f>
        <v>0</v>
      </c>
      <c r="E85" s="339" t="str">
        <f>Résultats!F86</f>
        <v xml:space="preserve">Dans chaque formulaire, chaque étiquette de champ et son champ associé sont-ils accolés (hors cas particuliers) ?</v>
      </c>
      <c r="F85" s="327" t="s">
        <v>11</v>
      </c>
      <c r="G85" s="327"/>
      <c r="H85" s="104"/>
      <c r="I85" s="104"/>
      <c r="J85" s="104"/>
      <c r="K85" s="104"/>
      <c r="L85" s="104"/>
      <c r="M85" s="81"/>
      <c r="N85" s="81"/>
      <c r="O85" s="81"/>
      <c r="P85" s="81"/>
      <c r="Q85" s="81"/>
      <c r="R85" s="81"/>
      <c r="S85" s="81"/>
      <c r="T85" s="81"/>
      <c r="U85" s="81"/>
    </row>
    <row r="86" ht="62.25" customHeight="1">
      <c r="A86" s="40"/>
      <c r="B86" s="343" t="str">
        <f>Résultats!B87</f>
        <v>11.5</v>
      </c>
      <c r="C86" s="327" t="str">
        <f>Résultats!C87</f>
        <v>A</v>
      </c>
      <c r="D86" s="327" t="str">
        <f>Résultats!E87</f>
        <v>x</v>
      </c>
      <c r="E86" s="339" t="str">
        <f>Résultats!F87</f>
        <v xml:space="preserve">Dans chaque formulaire, les champs de même nature sont-ils regroupés, si nécessaire ?</v>
      </c>
      <c r="F86" s="327" t="s">
        <v>11</v>
      </c>
      <c r="G86" s="327"/>
      <c r="H86" s="104"/>
      <c r="I86" s="104"/>
      <c r="J86" s="104"/>
      <c r="K86" s="104"/>
      <c r="L86" s="104"/>
      <c r="M86" s="81"/>
      <c r="N86" s="81"/>
      <c r="O86" s="81"/>
      <c r="P86" s="81"/>
      <c r="Q86" s="81"/>
      <c r="R86" s="81"/>
      <c r="S86" s="81"/>
      <c r="T86" s="81"/>
      <c r="U86" s="81"/>
    </row>
    <row r="87" ht="62.25" customHeight="1">
      <c r="A87" s="40"/>
      <c r="B87" s="343" t="str">
        <f>Résultats!B88</f>
        <v>11.6</v>
      </c>
      <c r="C87" s="327" t="str">
        <f>Résultats!C88</f>
        <v>A</v>
      </c>
      <c r="D87" s="327" t="str">
        <f>Résultats!E88</f>
        <v>x</v>
      </c>
      <c r="E87" s="339" t="str">
        <f>Résultats!F88</f>
        <v xml:space="preserve">Dans chaque formulaire, chaque regroupement de champs de même nature a-t-il une légende ?</v>
      </c>
      <c r="F87" s="327" t="s">
        <v>11</v>
      </c>
      <c r="G87" s="327"/>
      <c r="H87" s="104"/>
      <c r="I87" s="104"/>
      <c r="J87" s="104"/>
      <c r="K87" s="104"/>
      <c r="L87" s="104"/>
      <c r="M87" s="81"/>
      <c r="N87" s="81"/>
      <c r="O87" s="81"/>
      <c r="P87" s="81"/>
      <c r="Q87" s="81"/>
      <c r="R87" s="81"/>
      <c r="S87" s="81"/>
      <c r="T87" s="81"/>
      <c r="U87" s="81"/>
    </row>
    <row r="88" ht="62.25" customHeight="1">
      <c r="A88" s="40"/>
      <c r="B88" s="343" t="str">
        <f>Résultats!B89</f>
        <v>11.7</v>
      </c>
      <c r="C88" s="327" t="str">
        <f>Résultats!C89</f>
        <v>A</v>
      </c>
      <c r="D88" s="327">
        <f>Résultats!E89</f>
        <v>0</v>
      </c>
      <c r="E88" s="339" t="str">
        <f>Résultats!F89</f>
        <v xml:space="preserve">Dans chaque formulaire, chaque légende associée à un regroupement de champs de même nature est-elle pertinente ?</v>
      </c>
      <c r="F88" s="327" t="s">
        <v>11</v>
      </c>
      <c r="G88" s="327"/>
      <c r="H88" s="104"/>
      <c r="I88" s="104"/>
      <c r="J88" s="104"/>
      <c r="K88" s="104"/>
      <c r="L88" s="104"/>
      <c r="M88" s="81"/>
      <c r="N88" s="81"/>
      <c r="O88" s="81"/>
      <c r="P88" s="81"/>
      <c r="Q88" s="81"/>
      <c r="R88" s="81"/>
      <c r="S88" s="81"/>
      <c r="T88" s="81"/>
      <c r="U88" s="81"/>
    </row>
    <row r="89" ht="62.25" customHeight="1">
      <c r="A89" s="40"/>
      <c r="B89" s="343" t="str">
        <f>Résultats!B90</f>
        <v>11.8</v>
      </c>
      <c r="C89" s="327" t="str">
        <f>Résultats!C90</f>
        <v>A</v>
      </c>
      <c r="D89" s="327">
        <f>Résultats!E90</f>
        <v>0</v>
      </c>
      <c r="E89" s="339" t="str">
        <f>Résultats!F90</f>
        <v xml:space="preserve">Dans chaque formulaire, les items de même nature d’une liste de choix sont-ils regroupés de manière pertinente ?</v>
      </c>
      <c r="F89" s="327" t="s">
        <v>11</v>
      </c>
      <c r="G89" s="327"/>
      <c r="H89" s="104"/>
      <c r="I89" s="104"/>
      <c r="J89" s="104"/>
      <c r="K89" s="104"/>
      <c r="L89" s="104"/>
      <c r="M89" s="81"/>
      <c r="N89" s="81"/>
      <c r="O89" s="81"/>
      <c r="P89" s="81"/>
      <c r="Q89" s="81"/>
      <c r="R89" s="81"/>
      <c r="S89" s="81"/>
      <c r="T89" s="81"/>
      <c r="U89" s="81"/>
    </row>
    <row r="90" ht="62.25" customHeight="1">
      <c r="A90" s="40"/>
      <c r="B90" s="343" t="str">
        <f>Résultats!B91</f>
        <v>11.9</v>
      </c>
      <c r="C90" s="327" t="str">
        <f>Résultats!C91</f>
        <v>A</v>
      </c>
      <c r="D90" s="327" t="str">
        <f>Résultats!E91</f>
        <v>x</v>
      </c>
      <c r="E90" s="339" t="str">
        <f>Résultats!F91</f>
        <v xml:space="preserve">Dans chaque formulaire, l’intitulé de chaque bouton est-il pertinent (hors cas particuliers) ?</v>
      </c>
      <c r="F90" s="327" t="s">
        <v>11</v>
      </c>
      <c r="G90" s="327"/>
      <c r="H90" s="104"/>
      <c r="I90" s="104"/>
      <c r="J90" s="104"/>
      <c r="K90" s="104"/>
      <c r="L90" s="104"/>
      <c r="M90" s="81"/>
      <c r="N90" s="81"/>
      <c r="O90" s="81"/>
      <c r="P90" s="81"/>
      <c r="Q90" s="81"/>
      <c r="R90" s="81"/>
      <c r="S90" s="81"/>
      <c r="T90" s="81"/>
      <c r="U90" s="81"/>
    </row>
    <row r="91" ht="62.25" customHeight="1">
      <c r="A91" s="40"/>
      <c r="B91" s="343" t="str">
        <f>Résultats!B92</f>
        <v>11.10</v>
      </c>
      <c r="C91" s="327" t="str">
        <f>Résultats!C92</f>
        <v>A</v>
      </c>
      <c r="D91" s="327" t="str">
        <f>Résultats!E92</f>
        <v>x</v>
      </c>
      <c r="E91" s="339" t="str">
        <f>Résultats!F92</f>
        <v xml:space="preserve">Dans chaque formulaire, le contrôle de saisie est-il utilisé de manière pertinente (hors cas particuliers) ?</v>
      </c>
      <c r="F91" s="327" t="s">
        <v>11</v>
      </c>
      <c r="G91" s="327"/>
      <c r="H91" s="104"/>
      <c r="I91" s="104"/>
      <c r="J91" s="104"/>
      <c r="K91" s="104"/>
      <c r="L91" s="104"/>
      <c r="M91" s="81"/>
      <c r="N91" s="81"/>
      <c r="O91" s="81"/>
      <c r="P91" s="81"/>
      <c r="Q91" s="81"/>
      <c r="R91" s="81"/>
      <c r="S91" s="81"/>
      <c r="T91" s="81"/>
      <c r="U91" s="81"/>
    </row>
    <row r="92" ht="62.25" customHeight="1">
      <c r="A92" s="40"/>
      <c r="B92" s="343" t="str">
        <f>Résultats!B93</f>
        <v>11.11</v>
      </c>
      <c r="C92" s="327" t="str">
        <f>Résultats!C93</f>
        <v>AA</v>
      </c>
      <c r="D92" s="327">
        <f>Résultats!E93</f>
        <v>0</v>
      </c>
      <c r="E92" s="339" t="str">
        <f>Résultats!F93</f>
        <v xml:space="preserve">Dans chaque formulaire, le contrôle de saisie est-il accompagné, si nécessaire, de suggestions facilitant la correction des erreurs de saisie ?</v>
      </c>
      <c r="F92" s="327" t="s">
        <v>11</v>
      </c>
      <c r="G92" s="327"/>
      <c r="H92" s="104"/>
      <c r="I92" s="104"/>
      <c r="J92" s="104"/>
      <c r="K92" s="104"/>
      <c r="L92" s="104"/>
      <c r="M92" s="81"/>
      <c r="N92" s="81"/>
      <c r="O92" s="81"/>
      <c r="P92" s="81"/>
      <c r="Q92" s="81"/>
      <c r="R92" s="81"/>
      <c r="S92" s="81"/>
      <c r="T92" s="81"/>
      <c r="U92" s="81"/>
    </row>
    <row r="93" ht="62.25" customHeight="1">
      <c r="A93" s="40"/>
      <c r="B93" s="343" t="str">
        <f>Résultats!B94</f>
        <v>11.12</v>
      </c>
      <c r="C93" s="327" t="str">
        <f>Résultats!C94</f>
        <v>AA</v>
      </c>
      <c r="D93" s="327">
        <f>Résultats!E94</f>
        <v>0</v>
      </c>
      <c r="E93" s="339"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27" t="s">
        <v>11</v>
      </c>
      <c r="G93" s="327"/>
      <c r="H93" s="104"/>
      <c r="I93" s="104"/>
      <c r="J93" s="104"/>
      <c r="K93" s="104"/>
      <c r="L93" s="104"/>
      <c r="M93" s="81"/>
      <c r="N93" s="81"/>
      <c r="O93" s="81"/>
      <c r="P93" s="81"/>
      <c r="Q93" s="81"/>
      <c r="R93" s="81"/>
      <c r="S93" s="81"/>
      <c r="T93" s="81"/>
      <c r="U93" s="81"/>
    </row>
    <row r="94" ht="62.25" customHeight="1">
      <c r="A94" s="49"/>
      <c r="B94" s="343" t="str">
        <f>Résultats!B95</f>
        <v>11.13</v>
      </c>
      <c r="C94" s="327" t="str">
        <f>Résultats!C95</f>
        <v>AA</v>
      </c>
      <c r="D94" s="327">
        <f>Résultats!E95</f>
        <v>0</v>
      </c>
      <c r="E94" s="339" t="str">
        <f>Résultats!F95</f>
        <v xml:space="preserve">La finalité d’un champ de saisie peut-elle être déduite pour faciliter le remplissage automatique des champs avec les données de l’utilisateur ?</v>
      </c>
      <c r="F94" s="327" t="s">
        <v>11</v>
      </c>
      <c r="G94" s="327"/>
      <c r="H94" s="104"/>
      <c r="I94" s="104"/>
      <c r="J94" s="104"/>
      <c r="K94" s="104"/>
      <c r="L94" s="104"/>
      <c r="M94" s="81"/>
      <c r="N94" s="81"/>
      <c r="O94" s="81"/>
      <c r="P94" s="81"/>
      <c r="Q94" s="81"/>
      <c r="R94" s="81"/>
      <c r="S94" s="81"/>
      <c r="T94" s="81"/>
      <c r="U94" s="81"/>
    </row>
    <row r="95" ht="62.25" customHeight="1">
      <c r="A95" s="337" t="s">
        <v>96</v>
      </c>
      <c r="B95" s="343" t="str">
        <f>Résultats!B96</f>
        <v>12.1</v>
      </c>
      <c r="C95" s="327" t="str">
        <f>Résultats!C96</f>
        <v>AA</v>
      </c>
      <c r="D95" s="327">
        <f>Résultats!E96</f>
        <v>0</v>
      </c>
      <c r="E95" s="339" t="str">
        <f>Résultats!F96</f>
        <v xml:space="preserve">Chaque ensemble de pages dispose-t-il de deux systèmes de navigation différents, au moins (hors cas particuliers) ?</v>
      </c>
      <c r="F95" s="327" t="s">
        <v>11</v>
      </c>
      <c r="G95" s="327"/>
      <c r="H95" s="104"/>
      <c r="I95" s="104"/>
      <c r="J95" s="104"/>
      <c r="K95" s="104"/>
      <c r="L95" s="104"/>
      <c r="M95" s="81"/>
      <c r="N95" s="81"/>
      <c r="O95" s="81"/>
      <c r="P95" s="81"/>
      <c r="Q95" s="81"/>
      <c r="R95" s="81"/>
      <c r="S95" s="81"/>
      <c r="T95" s="81"/>
      <c r="U95" s="81"/>
    </row>
    <row r="96" ht="62.25" customHeight="1">
      <c r="A96" s="40"/>
      <c r="B96" s="343" t="str">
        <f>Résultats!B97</f>
        <v>12.2</v>
      </c>
      <c r="C96" s="327" t="str">
        <f>Résultats!C97</f>
        <v>AA</v>
      </c>
      <c r="D96" s="327">
        <f>Résultats!E97</f>
        <v>0</v>
      </c>
      <c r="E96" s="339" t="str">
        <f>Résultats!F97</f>
        <v xml:space="preserve">Dans chaque ensemble de pages, le menu et les barres de navigation sont-ils toujours à la même place (hors cas particuliers) ?</v>
      </c>
      <c r="F96" s="327" t="s">
        <v>11</v>
      </c>
      <c r="G96" s="327"/>
      <c r="H96" s="104"/>
      <c r="I96" s="104"/>
      <c r="J96" s="104"/>
      <c r="K96" s="104"/>
      <c r="L96" s="104"/>
      <c r="M96" s="81"/>
      <c r="N96" s="81"/>
      <c r="O96" s="81"/>
      <c r="P96" s="81"/>
      <c r="Q96" s="81"/>
      <c r="R96" s="81"/>
      <c r="S96" s="81"/>
      <c r="T96" s="81"/>
      <c r="U96" s="81"/>
    </row>
    <row r="97" ht="62.25" customHeight="1">
      <c r="A97" s="40"/>
      <c r="B97" s="343" t="str">
        <f>Résultats!B98</f>
        <v>12.3</v>
      </c>
      <c r="C97" s="327" t="str">
        <f>Résultats!C98</f>
        <v>AA</v>
      </c>
      <c r="D97" s="327">
        <f>Résultats!E98</f>
        <v>0</v>
      </c>
      <c r="E97" s="339" t="str">
        <f>Résultats!F98</f>
        <v xml:space="preserve">La page « plan du site » est-elle pertinente ?</v>
      </c>
      <c r="F97" s="327" t="s">
        <v>11</v>
      </c>
      <c r="G97" s="327"/>
      <c r="H97" s="104"/>
      <c r="I97" s="104"/>
      <c r="J97" s="104"/>
      <c r="K97" s="104"/>
      <c r="L97" s="104"/>
      <c r="M97" s="81"/>
      <c r="N97" s="81"/>
      <c r="O97" s="81"/>
      <c r="P97" s="81"/>
      <c r="Q97" s="81"/>
      <c r="R97" s="81"/>
      <c r="S97" s="81"/>
      <c r="T97" s="81"/>
      <c r="U97" s="81"/>
    </row>
    <row r="98" ht="62.25" customHeight="1">
      <c r="A98" s="40"/>
      <c r="B98" s="343" t="str">
        <f>Résultats!B99</f>
        <v>12.4</v>
      </c>
      <c r="C98" s="327" t="str">
        <f>Résultats!C99</f>
        <v>AA</v>
      </c>
      <c r="D98" s="327">
        <f>Résultats!E99</f>
        <v>0</v>
      </c>
      <c r="E98" s="339" t="str">
        <f>Résultats!F99</f>
        <v xml:space="preserve">Dans chaque ensemble de pages, la page « plan du site » est-elle atteignable de manière identique ?</v>
      </c>
      <c r="F98" s="327" t="s">
        <v>11</v>
      </c>
      <c r="G98" s="327"/>
      <c r="H98" s="104"/>
      <c r="I98" s="104"/>
      <c r="J98" s="104"/>
      <c r="K98" s="104"/>
      <c r="L98" s="104"/>
      <c r="M98" s="81"/>
      <c r="N98" s="81"/>
      <c r="O98" s="81"/>
      <c r="P98" s="81"/>
      <c r="Q98" s="81"/>
      <c r="R98" s="81"/>
      <c r="S98" s="81"/>
      <c r="T98" s="81"/>
      <c r="U98" s="81"/>
    </row>
    <row r="99" ht="62.25" customHeight="1">
      <c r="A99" s="40"/>
      <c r="B99" s="338" t="str">
        <f>Résultats!B100</f>
        <v>12.5</v>
      </c>
      <c r="C99" s="327" t="str">
        <f>Résultats!C100</f>
        <v>AA</v>
      </c>
      <c r="D99" s="327">
        <f>Résultats!E100</f>
        <v>0</v>
      </c>
      <c r="E99" s="339" t="str">
        <f>Résultats!F100</f>
        <v xml:space="preserve">Dans chaque ensemble de pages, le moteur de recherche est-il atteignable de manière identique ?</v>
      </c>
      <c r="F99" s="327" t="s">
        <v>11</v>
      </c>
      <c r="G99" s="327"/>
      <c r="H99" s="104"/>
      <c r="I99" s="104"/>
      <c r="J99" s="104"/>
      <c r="K99" s="104"/>
      <c r="L99" s="104"/>
      <c r="M99" s="81"/>
      <c r="N99" s="81"/>
      <c r="O99" s="81"/>
      <c r="P99" s="81"/>
      <c r="Q99" s="81"/>
      <c r="R99" s="81"/>
      <c r="S99" s="81"/>
      <c r="T99" s="81"/>
      <c r="U99" s="81"/>
    </row>
    <row r="100" ht="62.25" customHeight="1">
      <c r="A100" s="40"/>
      <c r="B100" s="338" t="str">
        <f>Résultats!B101</f>
        <v>12.6</v>
      </c>
      <c r="C100" s="327" t="str">
        <f>Résultats!C101</f>
        <v>A</v>
      </c>
      <c r="D100" s="327">
        <f>Résultats!E101</f>
        <v>0</v>
      </c>
      <c r="E100" s="339" t="str">
        <f>Résultats!F101</f>
        <v xml:space="preserve">Les zones de regroupement de contenus présentes dans plusieurs pages web (zones d’en-tête, de navigation principale, de contenu principal, de pied de page et de moteur de recherche) peuvent-elles être atteintes ou évitées ?</v>
      </c>
      <c r="F100" s="327" t="s">
        <v>8</v>
      </c>
      <c r="G100" s="327"/>
      <c r="H100" s="104" t="s">
        <v>464</v>
      </c>
      <c r="I100" s="104" t="s">
        <v>457</v>
      </c>
      <c r="J100" s="104" t="s">
        <v>480</v>
      </c>
      <c r="K100" s="104" t="s">
        <v>481</v>
      </c>
      <c r="L100" s="344" t="s">
        <v>479</v>
      </c>
      <c r="M100" s="81"/>
      <c r="N100" s="81"/>
      <c r="O100" s="81"/>
      <c r="P100" s="81"/>
      <c r="Q100" s="81"/>
      <c r="R100" s="81"/>
      <c r="S100" s="81"/>
      <c r="T100" s="81"/>
      <c r="U100" s="81"/>
    </row>
    <row r="101" ht="62.25" customHeight="1">
      <c r="A101" s="40"/>
      <c r="B101" s="338" t="str">
        <f>Résultats!B102</f>
        <v>12.7</v>
      </c>
      <c r="C101" s="327" t="str">
        <f>Résultats!C102</f>
        <v>A</v>
      </c>
      <c r="D101" s="327">
        <f>Résultats!E102</f>
        <v>0</v>
      </c>
      <c r="E101" s="339" t="str">
        <f>Résultats!F102</f>
        <v xml:space="preserve">Dans chaque page web, un lien d’évitement ou d’accès rapide à la zone de contenu principal est-il présent (hors cas particuliers) ?</v>
      </c>
      <c r="F101" s="327" t="s">
        <v>11</v>
      </c>
      <c r="G101" s="327"/>
      <c r="H101" s="104"/>
      <c r="I101" s="104"/>
      <c r="J101" s="104"/>
      <c r="K101" s="104"/>
      <c r="L101" s="104"/>
      <c r="M101" s="81"/>
      <c r="N101" s="81"/>
      <c r="O101" s="81"/>
      <c r="P101" s="81"/>
      <c r="Q101" s="81"/>
      <c r="R101" s="81"/>
      <c r="S101" s="81"/>
      <c r="T101" s="81"/>
      <c r="U101" s="81"/>
    </row>
    <row r="102" ht="25.199999999999999">
      <c r="A102" s="40"/>
      <c r="B102" s="338" t="str">
        <f>Résultats!B103</f>
        <v>12.8</v>
      </c>
      <c r="C102" s="327" t="str">
        <f>Résultats!C103</f>
        <v>A</v>
      </c>
      <c r="D102" s="327" t="str">
        <f>Résultats!E103</f>
        <v>x</v>
      </c>
      <c r="E102" s="339" t="str">
        <f>Résultats!F103</f>
        <v xml:space="preserve">Dans chaque page web, l’ordre de tabulation est-il cohérent ?</v>
      </c>
      <c r="F102" s="327" t="s">
        <v>8</v>
      </c>
      <c r="G102" s="327"/>
      <c r="H102" s="104"/>
      <c r="I102" s="104"/>
      <c r="J102" s="104"/>
      <c r="K102" s="104"/>
      <c r="L102" s="104"/>
      <c r="M102" s="81"/>
      <c r="N102" s="81"/>
      <c r="O102" s="81"/>
      <c r="P102" s="81"/>
      <c r="Q102" s="81"/>
      <c r="R102" s="81"/>
      <c r="S102" s="81"/>
      <c r="T102" s="81"/>
      <c r="U102" s="81"/>
    </row>
    <row r="103" ht="62.25" customHeight="1">
      <c r="A103" s="40"/>
      <c r="B103" s="338" t="str">
        <f>Résultats!B104</f>
        <v>12.9</v>
      </c>
      <c r="C103" s="327" t="str">
        <f>Résultats!C104</f>
        <v>A</v>
      </c>
      <c r="D103" s="327" t="str">
        <f>Résultats!E104</f>
        <v>x</v>
      </c>
      <c r="E103" s="339" t="str">
        <f>Résultats!F104</f>
        <v xml:space="preserve">Dans chaque page web, la navigation ne doit pas contenir de piège au clavier. Cette règle est-elle respectée ?</v>
      </c>
      <c r="F103" s="327" t="s">
        <v>8</v>
      </c>
      <c r="G103" s="327"/>
      <c r="H103" s="104"/>
      <c r="I103" s="104"/>
      <c r="J103" s="104"/>
      <c r="K103" s="104"/>
      <c r="L103" s="104"/>
      <c r="M103" s="81"/>
      <c r="N103" s="81"/>
      <c r="O103" s="81"/>
      <c r="P103" s="81"/>
      <c r="Q103" s="81"/>
      <c r="R103" s="81"/>
      <c r="S103" s="81"/>
      <c r="T103" s="81"/>
      <c r="U103" s="81"/>
    </row>
    <row r="104" ht="62.25" customHeight="1">
      <c r="A104" s="40"/>
      <c r="B104" s="338" t="str">
        <f>Résultats!B105</f>
        <v>12.10</v>
      </c>
      <c r="C104" s="327" t="str">
        <f>Résultats!C105</f>
        <v>A</v>
      </c>
      <c r="D104" s="327">
        <f>Résultats!E105</f>
        <v>0</v>
      </c>
      <c r="E104" s="339" t="str">
        <f>Résultats!F105</f>
        <v xml:space="preserve">Dans chaque page web, les raccourcis clavier n’utilisant qu’une seule touche (lettre minuscule ou majuscule, ponctuation, chiffre ou symbole) sont-ils contrôlables par l’utilisateur ?</v>
      </c>
      <c r="F104" s="327" t="s">
        <v>11</v>
      </c>
      <c r="G104" s="327"/>
      <c r="H104" s="104"/>
      <c r="I104" s="104"/>
      <c r="J104" s="104"/>
      <c r="K104" s="104"/>
      <c r="L104" s="104"/>
      <c r="M104" s="81"/>
      <c r="N104" s="81"/>
      <c r="O104" s="81"/>
      <c r="P104" s="81"/>
      <c r="Q104" s="81"/>
      <c r="R104" s="81"/>
      <c r="S104" s="81"/>
      <c r="T104" s="81"/>
      <c r="U104" s="81"/>
    </row>
    <row r="105" ht="62.25" customHeight="1">
      <c r="A105" s="49"/>
      <c r="B105" s="338" t="str">
        <f>Résultats!B106</f>
        <v>12.11</v>
      </c>
      <c r="C105" s="327" t="str">
        <f>Résultats!C106</f>
        <v>A</v>
      </c>
      <c r="D105" s="327">
        <f>Résultats!E106</f>
        <v>0</v>
      </c>
      <c r="E105" s="339" t="str">
        <f>Résultats!F106</f>
        <v xml:space="preserve">Dans chaque page web, les contenus additionnels apparaissant au survol, à la prise de focus ou à l’activation d’un composant d’interface sont-ils si nécessaire atteignables au clavier ?</v>
      </c>
      <c r="F105" s="327" t="s">
        <v>11</v>
      </c>
      <c r="G105" s="327"/>
      <c r="H105" s="104"/>
      <c r="I105" s="104"/>
      <c r="J105" s="104"/>
      <c r="K105" s="104"/>
      <c r="L105" s="104"/>
      <c r="M105" s="81"/>
      <c r="N105" s="81"/>
      <c r="O105" s="81"/>
      <c r="P105" s="81"/>
      <c r="Q105" s="81"/>
      <c r="R105" s="81"/>
      <c r="S105" s="81"/>
      <c r="T105" s="81"/>
      <c r="U105" s="81"/>
    </row>
    <row r="106" ht="62.25" customHeight="1">
      <c r="A106" s="337" t="s">
        <v>97</v>
      </c>
      <c r="B106" s="338" t="str">
        <f>Résultats!B107</f>
        <v>13.1</v>
      </c>
      <c r="C106" s="327" t="str">
        <f>Résultats!C107</f>
        <v>A</v>
      </c>
      <c r="D106" s="327">
        <f>Résultats!E107</f>
        <v>0</v>
      </c>
      <c r="E106" s="339" t="str">
        <f>Résultats!F107</f>
        <v xml:space="preserve">Pour chaque page web, l’utilisateur a-t-il le contrôle de chaque limite de temps modifiant le contenu (hors cas particuliers) ?</v>
      </c>
      <c r="F106" s="327" t="s">
        <v>11</v>
      </c>
      <c r="G106" s="327"/>
      <c r="H106" s="104"/>
      <c r="I106" s="104"/>
      <c r="J106" s="104"/>
      <c r="K106" s="104"/>
      <c r="L106" s="104"/>
      <c r="M106" s="81"/>
      <c r="N106" s="81"/>
      <c r="O106" s="81"/>
      <c r="P106" s="81"/>
      <c r="Q106" s="81"/>
      <c r="R106" s="81"/>
      <c r="S106" s="81"/>
      <c r="T106" s="81"/>
      <c r="U106" s="81"/>
    </row>
    <row r="107" ht="62.25" customHeight="1">
      <c r="A107" s="40"/>
      <c r="B107" s="338" t="str">
        <f>Résultats!B108</f>
        <v>13.2</v>
      </c>
      <c r="C107" s="327" t="str">
        <f>Résultats!C108</f>
        <v>A</v>
      </c>
      <c r="D107" s="327">
        <f>Résultats!E108</f>
        <v>0</v>
      </c>
      <c r="E107" s="339" t="str">
        <f>Résultats!F108</f>
        <v xml:space="preserve">Dans chaque page web, l’ouverture d’une nouvelle fenêtre ne doit pas être déclenchée sans action de l’utilisateur. Cette règle est-elle respectée ?</v>
      </c>
      <c r="F107" s="327" t="s">
        <v>11</v>
      </c>
      <c r="G107" s="327"/>
      <c r="H107" s="104"/>
      <c r="I107" s="104"/>
      <c r="J107" s="104"/>
      <c r="K107" s="104"/>
      <c r="L107" s="104"/>
      <c r="M107" s="81"/>
      <c r="N107" s="81"/>
      <c r="O107" s="81"/>
      <c r="P107" s="81"/>
      <c r="Q107" s="81"/>
      <c r="R107" s="81"/>
      <c r="S107" s="81"/>
      <c r="T107" s="81"/>
      <c r="U107" s="81"/>
    </row>
    <row r="108" ht="62.25" customHeight="1">
      <c r="A108" s="40"/>
      <c r="B108" s="338" t="str">
        <f>Résultats!B109</f>
        <v>13.3</v>
      </c>
      <c r="C108" s="327" t="str">
        <f>Résultats!C109</f>
        <v>A</v>
      </c>
      <c r="D108" s="327">
        <f>Résultats!E109</f>
        <v>0</v>
      </c>
      <c r="E108" s="339" t="str">
        <f>Résultats!F109</f>
        <v xml:space="preserve">Dans chaque page web, chaque document bureautique en téléchargement possède-t-il, si nécessaire, une version accessible (hors cas particuliers) ?</v>
      </c>
      <c r="F108" s="327" t="s">
        <v>11</v>
      </c>
      <c r="G108" s="327"/>
      <c r="H108" s="104"/>
      <c r="I108" s="104"/>
      <c r="J108" s="104"/>
      <c r="K108" s="104"/>
      <c r="L108" s="104"/>
      <c r="M108" s="81"/>
      <c r="N108" s="81"/>
      <c r="O108" s="81"/>
      <c r="P108" s="81"/>
      <c r="Q108" s="81"/>
      <c r="R108" s="81"/>
      <c r="S108" s="81"/>
      <c r="T108" s="81"/>
      <c r="U108" s="81"/>
    </row>
    <row r="109" ht="62.25" customHeight="1">
      <c r="A109" s="40"/>
      <c r="B109" s="338" t="str">
        <f>Résultats!B110</f>
        <v>13.4</v>
      </c>
      <c r="C109" s="327" t="str">
        <f>Résultats!C110</f>
        <v>A</v>
      </c>
      <c r="D109" s="327">
        <f>Résultats!E110</f>
        <v>0</v>
      </c>
      <c r="E109" s="339" t="str">
        <f>Résultats!F110</f>
        <v xml:space="preserve">Pour chaque document bureautique ayant une version accessible, cette version offre-t-elle la même information ?</v>
      </c>
      <c r="F109" s="327" t="s">
        <v>11</v>
      </c>
      <c r="G109" s="327"/>
      <c r="H109" s="104"/>
      <c r="I109" s="104"/>
      <c r="J109" s="104"/>
      <c r="K109" s="104"/>
      <c r="L109" s="104"/>
      <c r="M109" s="81"/>
      <c r="N109" s="81"/>
      <c r="O109" s="81"/>
      <c r="P109" s="81"/>
      <c r="Q109" s="81"/>
      <c r="R109" s="81"/>
      <c r="S109" s="81"/>
      <c r="T109" s="81"/>
      <c r="U109" s="81"/>
    </row>
    <row r="110" ht="62.25" customHeight="1">
      <c r="A110" s="40"/>
      <c r="B110" s="338" t="str">
        <f>Résultats!B111</f>
        <v>13.5</v>
      </c>
      <c r="C110" s="327" t="str">
        <f>Résultats!C111</f>
        <v>A</v>
      </c>
      <c r="D110" s="327">
        <f>Résultats!E111</f>
        <v>0</v>
      </c>
      <c r="E110" s="339" t="str">
        <f>Résultats!F111</f>
        <v xml:space="preserve">Dans chaque page web, chaque contenu cryptique (art ASCII, émoticône, syntaxe cryptique) a-t-il une alternative ?</v>
      </c>
      <c r="F110" s="327" t="s">
        <v>11</v>
      </c>
      <c r="G110" s="327"/>
      <c r="H110" s="104"/>
      <c r="I110" s="104"/>
      <c r="J110" s="104"/>
      <c r="K110" s="104"/>
      <c r="L110" s="104"/>
      <c r="M110" s="81"/>
      <c r="N110" s="81"/>
      <c r="O110" s="81"/>
      <c r="P110" s="81"/>
      <c r="Q110" s="81"/>
      <c r="R110" s="81"/>
      <c r="S110" s="81"/>
      <c r="T110" s="81"/>
      <c r="U110" s="81"/>
    </row>
    <row r="111" ht="62.25" customHeight="1">
      <c r="A111" s="40"/>
      <c r="B111" s="338" t="str">
        <f>Résultats!B112</f>
        <v>13.6</v>
      </c>
      <c r="C111" s="327" t="str">
        <f>Résultats!C112</f>
        <v>A</v>
      </c>
      <c r="D111" s="327">
        <f>Résultats!E112</f>
        <v>0</v>
      </c>
      <c r="E111" s="339" t="str">
        <f>Résultats!F112</f>
        <v xml:space="preserve">Dans chaque page web, pour chaque contenu cryptique (art ASCII, émoticône, syntaxe cryptique) ayant une alternative, cette alternative est-elle pertinente ?</v>
      </c>
      <c r="F111" s="327" t="s">
        <v>11</v>
      </c>
      <c r="G111" s="327"/>
      <c r="H111" s="104"/>
      <c r="I111" s="104"/>
      <c r="J111" s="104"/>
      <c r="K111" s="104"/>
      <c r="L111" s="104"/>
      <c r="M111" s="81"/>
      <c r="N111" s="81"/>
      <c r="O111" s="81"/>
      <c r="P111" s="81"/>
      <c r="Q111" s="81"/>
      <c r="R111" s="81"/>
      <c r="S111" s="81"/>
      <c r="T111" s="81"/>
      <c r="U111" s="81"/>
    </row>
    <row r="112" ht="62.25" customHeight="1">
      <c r="A112" s="40"/>
      <c r="B112" s="338" t="str">
        <f>Résultats!B113</f>
        <v>13.7</v>
      </c>
      <c r="C112" s="327" t="str">
        <f>Résultats!C113</f>
        <v>A</v>
      </c>
      <c r="D112" s="327">
        <f>Résultats!E113</f>
        <v>0</v>
      </c>
      <c r="E112" s="339" t="str">
        <f>Résultats!F113</f>
        <v xml:space="preserve">Dans chaque page web, les changements brusques de luminosité ou les effets de flash sont-ils correctement utilisés ?</v>
      </c>
      <c r="F112" s="327" t="s">
        <v>11</v>
      </c>
      <c r="G112" s="327"/>
      <c r="H112" s="104"/>
      <c r="I112" s="104"/>
      <c r="J112" s="104"/>
      <c r="K112" s="104"/>
      <c r="L112" s="104"/>
      <c r="M112" s="81"/>
      <c r="N112" s="81"/>
      <c r="O112" s="81"/>
      <c r="P112" s="81"/>
      <c r="Q112" s="81"/>
      <c r="R112" s="81"/>
      <c r="S112" s="81"/>
      <c r="T112" s="81"/>
      <c r="U112" s="81"/>
    </row>
    <row r="113" ht="62.25" customHeight="1">
      <c r="A113" s="40"/>
      <c r="B113" s="338" t="str">
        <f>Résultats!B114</f>
        <v>13.8</v>
      </c>
      <c r="C113" s="327" t="str">
        <f>Résultats!C114</f>
        <v>A</v>
      </c>
      <c r="D113" s="327">
        <f>Résultats!E114</f>
        <v>0</v>
      </c>
      <c r="E113" s="339" t="str">
        <f>Résultats!F114</f>
        <v xml:space="preserve">Dans chaque page web, chaque contenu en mouvement ou clignotant est-il contrôlable par l’utilisateur ?</v>
      </c>
      <c r="F113" s="327" t="s">
        <v>11</v>
      </c>
      <c r="G113" s="327"/>
      <c r="H113" s="104"/>
      <c r="I113" s="104"/>
      <c r="J113" s="104"/>
      <c r="K113" s="104"/>
      <c r="L113" s="104"/>
      <c r="M113" s="81"/>
      <c r="N113" s="81"/>
      <c r="O113" s="81"/>
      <c r="P113" s="81"/>
      <c r="Q113" s="81"/>
      <c r="R113" s="81"/>
      <c r="S113" s="81"/>
      <c r="T113" s="81"/>
      <c r="U113" s="81"/>
    </row>
    <row r="114" ht="62.25" customHeight="1">
      <c r="A114" s="40"/>
      <c r="B114" s="338" t="str">
        <f>Résultats!B115</f>
        <v>13.9</v>
      </c>
      <c r="C114" s="327" t="str">
        <f>Résultats!C115</f>
        <v>AA</v>
      </c>
      <c r="D114" s="327">
        <f>Résultats!E115</f>
        <v>0</v>
      </c>
      <c r="E114" s="339" t="str">
        <f>Résultats!F115</f>
        <v xml:space="preserve">Dans chaque page web, le contenu proposé est-il consultable quelle que soit l’orientation de l’écran (portrait ou paysage) (hors cas particuliers) ?</v>
      </c>
      <c r="F114" s="327" t="s">
        <v>8</v>
      </c>
      <c r="G114" s="327"/>
      <c r="H114" s="104"/>
      <c r="I114" s="104"/>
      <c r="J114" s="104"/>
      <c r="K114" s="104"/>
      <c r="L114" s="104"/>
      <c r="M114" s="81"/>
      <c r="N114" s="81"/>
      <c r="O114" s="81"/>
      <c r="P114" s="81"/>
      <c r="Q114" s="81"/>
      <c r="R114" s="81"/>
      <c r="S114" s="81"/>
      <c r="T114" s="81"/>
      <c r="U114" s="81"/>
    </row>
    <row r="115" ht="62.25" customHeight="1">
      <c r="A115" s="40"/>
      <c r="B115" s="338" t="str">
        <f>Résultats!B116</f>
        <v>13.10</v>
      </c>
      <c r="C115" s="327" t="str">
        <f>Résultats!C116</f>
        <v>A</v>
      </c>
      <c r="D115" s="327">
        <f>Résultats!E116</f>
        <v>0</v>
      </c>
      <c r="E115" s="339" t="str">
        <f>Résultats!F116</f>
        <v xml:space="preserve">Dans chaque page web, les fonctionnalités utilisables ou disponibles au moyen d’un geste complexe peuvent-elles être également disponibles au moyen d’un geste simple (hors cas particuliers) ?</v>
      </c>
      <c r="F115" s="327" t="s">
        <v>11</v>
      </c>
      <c r="G115" s="327"/>
      <c r="H115" s="104"/>
      <c r="I115" s="104"/>
      <c r="J115" s="104"/>
      <c r="K115" s="104"/>
      <c r="L115" s="104"/>
      <c r="M115" s="81"/>
      <c r="N115" s="81"/>
      <c r="O115" s="81"/>
      <c r="P115" s="81"/>
      <c r="Q115" s="81"/>
      <c r="R115" s="81"/>
      <c r="S115" s="81"/>
      <c r="T115" s="81"/>
      <c r="U115" s="81"/>
    </row>
    <row r="116" ht="59.25" customHeight="1">
      <c r="A116" s="40"/>
      <c r="B116" s="338" t="str">
        <f>Résultats!B117</f>
        <v>13.11</v>
      </c>
      <c r="C116" s="327" t="str">
        <f>Résultats!C117</f>
        <v>A</v>
      </c>
      <c r="D116" s="327">
        <f>Résultats!E117</f>
        <v>0</v>
      </c>
      <c r="E116" s="339" t="str">
        <f>Résultats!F117</f>
        <v xml:space="preserve">Dans chaque page web, les actions déclenchées au moyen d’un dispositif de pointage sur un point unique de l’écran peuvent-elles faire l’objet d’une annulation (hors cas particuliers) ?</v>
      </c>
      <c r="F116" s="327" t="s">
        <v>8</v>
      </c>
      <c r="G116" s="327"/>
      <c r="H116" s="104"/>
      <c r="I116" s="104"/>
      <c r="J116" s="104"/>
      <c r="K116" s="104"/>
      <c r="L116" s="104"/>
      <c r="M116" s="81"/>
      <c r="N116" s="81"/>
      <c r="O116" s="81"/>
      <c r="P116" s="81"/>
      <c r="Q116" s="81"/>
      <c r="R116" s="81"/>
      <c r="S116" s="81"/>
      <c r="T116" s="81"/>
      <c r="U116" s="81"/>
    </row>
    <row r="117" ht="50.399999999999999">
      <c r="A117" s="49"/>
      <c r="B117" s="338" t="str">
        <f>Résultats!B118</f>
        <v>13.12</v>
      </c>
      <c r="C117" s="327" t="str">
        <f>Résultats!C118</f>
        <v>A</v>
      </c>
      <c r="D117" s="327">
        <f>Résultats!E118</f>
        <v>0</v>
      </c>
      <c r="E117" s="339" t="str">
        <f>Résultats!F118</f>
        <v xml:space="preserve">Dans chaque page web, les fonctionnalités qui impliquent un mouvement de l’appareil ou vers l’appareil peuvent-elles être satisfaites de manière alternative (hors cas particuliers) ?</v>
      </c>
      <c r="F117" s="327" t="s">
        <v>11</v>
      </c>
      <c r="G117" s="327"/>
      <c r="H117" s="104"/>
      <c r="I117" s="104"/>
      <c r="J117" s="104"/>
      <c r="K117" s="104"/>
      <c r="L117" s="104"/>
      <c r="M117" s="81"/>
      <c r="N117" s="81"/>
      <c r="O117" s="81"/>
      <c r="P117" s="81"/>
      <c r="Q117" s="81"/>
      <c r="R117" s="81"/>
      <c r="S117" s="81"/>
      <c r="T117" s="81"/>
      <c r="U117" s="81"/>
    </row>
  </sheetData>
  <autoFilter ref="B11:L117"/>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0" operator="equal" id="{0021008D-0038-4782-ACC8-00A0007100E8}">
            <xm:f>"x"</xm:f>
            <x14:dxf>
              <font>
                <color indexed="65"/>
              </font>
              <fill>
                <patternFill patternType="solid">
                  <fgColor rgb="FF007891"/>
                  <bgColor rgb="FF007891"/>
                </patternFill>
              </fill>
            </x14:dxf>
          </x14:cfRule>
          <xm:sqref>D12:D117</xm:sqref>
        </x14:conditionalFormatting>
        <x14:conditionalFormatting xmlns:xm="http://schemas.microsoft.com/office/excel/2006/main">
          <x14:cfRule type="cellIs" priority="4" operator="equal" id="{00230014-00C6-4565-8342-0008003C00F0}">
            <xm:f>"na"</xm:f>
            <x14:dxf>
              <font/>
              <fill>
                <patternFill patternType="solid">
                  <fgColor rgb="FFFCE8B2"/>
                  <bgColor rgb="FFFCE8B2"/>
                </patternFill>
              </fill>
            </x14:dxf>
          </x14:cfRule>
          <xm:sqref>F1:F2 C2 F4:F117</xm:sqref>
        </x14:conditionalFormatting>
        <x14:conditionalFormatting xmlns:xm="http://schemas.microsoft.com/office/excel/2006/main">
          <x14:cfRule type="cellIs" priority="1" operator="equal" id="{00350019-00D1-495C-B527-0042006600E3}">
            <xm:f>"c"</xm:f>
            <x14:dxf>
              <font/>
              <fill>
                <patternFill patternType="solid">
                  <fgColor rgb="FFB7E1CD"/>
                  <bgColor rgb="FFB7E1CD"/>
                </patternFill>
              </fill>
            </x14:dxf>
          </x14:cfRule>
          <xm:sqref>F11:F117</xm:sqref>
        </x14:conditionalFormatting>
        <x14:conditionalFormatting xmlns:xm="http://schemas.microsoft.com/office/excel/2006/main">
          <x14:cfRule type="cellIs" priority="2" operator="equal" id="{00EB00DF-006A-4803-93DD-00EA006B001F}">
            <xm:f>"nc"</xm:f>
            <x14:dxf>
              <font/>
              <fill>
                <patternFill patternType="solid">
                  <fgColor rgb="FFF4C7C3"/>
                  <bgColor rgb="FFF4C7C3"/>
                </patternFill>
              </fill>
            </x14:dxf>
          </x14:cfRule>
          <xm:sqref>F11:F117</xm:sqref>
        </x14:conditionalFormatting>
        <x14:conditionalFormatting xmlns:xm="http://schemas.microsoft.com/office/excel/2006/main">
          <x14:cfRule type="cellIs" priority="3" operator="equal" id="{00A7007F-005F-4EB7-A9EC-00D2007F00DB}">
            <xm:f>"nt"</xm:f>
            <x14:dxf>
              <font>
                <color indexed="65"/>
              </font>
              <fill>
                <patternFill patternType="solid">
                  <fgColor rgb="FF757575"/>
                  <bgColor rgb="FF757575"/>
                </patternFill>
              </fill>
            </x14:dxf>
          </x14:cfRule>
          <xm:sqref>F11:F117</xm:sqref>
        </x14:conditionalFormatting>
        <x14:conditionalFormatting xmlns:xm="http://schemas.microsoft.com/office/excel/2006/main">
          <x14:cfRule type="cellIs" priority="9" operator="equal" id="{00300024-0093-484D-B9D6-007E0087009B}">
            <xm:f>"d"</xm:f>
            <x14:dxf>
              <fill>
                <patternFill patternType="solid">
                  <fgColor rgb="FFFFD966"/>
                  <bgColor rgb="FFFFD966"/>
                </patternFill>
              </fill>
            </x14:dxf>
          </x14:cfRule>
          <xm:sqref>G12:G117</xm:sqref>
        </x14:conditionalFormatting>
        <x14:conditionalFormatting xmlns:xm="http://schemas.microsoft.com/office/excel/2006/main">
          <x14:cfRule type="notContainsBlanks" priority="11" id="{0057008B-006E-4938-958D-0055006600F9}">
            <xm:f>LEN(TRIM(K13))&gt;0</xm:f>
            <x14:dxf>
              <fill>
                <patternFill patternType="solid">
                  <fgColor rgb="FFB7E1CD"/>
                  <bgColor rgb="FFB7E1CD"/>
                </patternFill>
              </fill>
            </x14:dxf>
          </x14:cfRule>
          <xm:sqref>K13</xm:sqref>
        </x14:conditionalFormatting>
        <x14:conditionalFormatting xmlns:xm="http://schemas.microsoft.com/office/excel/2006/main">
          <x14:cfRule type="cellIs" priority="5" operator="equal" id="{00BB00C8-002C-45DF-9F6C-004D007500D9}">
            <xm:f>"C"</xm:f>
            <x14:dxf>
              <fill>
                <patternFill patternType="solid">
                  <fgColor rgb="FFB7E1CD"/>
                  <bgColor rgb="FFB7E1CD"/>
                </patternFill>
              </fill>
            </x14:dxf>
          </x14:cfRule>
          <xm:sqref>O4:R4</xm:sqref>
        </x14:conditionalFormatting>
        <x14:conditionalFormatting xmlns:xm="http://schemas.microsoft.com/office/excel/2006/main">
          <x14:cfRule type="cellIs" priority="6" operator="equal" id="{0096000B-0097-40FA-8900-0018009B00AC}">
            <xm:f>"NC"</xm:f>
            <x14:dxf>
              <fill>
                <patternFill patternType="solid">
                  <fgColor rgb="FFF4C7C3"/>
                  <bgColor rgb="FFF4C7C3"/>
                </patternFill>
              </fill>
            </x14:dxf>
          </x14:cfRule>
          <xm:sqref>O4:R4</xm:sqref>
        </x14:conditionalFormatting>
        <x14:conditionalFormatting xmlns:xm="http://schemas.microsoft.com/office/excel/2006/main">
          <x14:cfRule type="cellIs" priority="7" operator="equal" id="{0016009B-00BB-401C-A87C-00970089001E}">
            <xm:f>"NA"</xm:f>
            <x14:dxf>
              <fill>
                <patternFill patternType="solid">
                  <fgColor rgb="FFFCE8B2"/>
                  <bgColor rgb="FFFCE8B2"/>
                </patternFill>
              </fill>
            </x14:dxf>
          </x14:cfRule>
          <xm:sqref>O4:R4</xm:sqref>
        </x14:conditionalFormatting>
        <x14:conditionalFormatting xmlns:xm="http://schemas.microsoft.com/office/excel/2006/main">
          <x14:cfRule type="cellIs" priority="8" operator="equal" id="{003800B1-00F6-4E5F-B7F6-006B00F00022}">
            <xm:f>"NT"</xm:f>
            <x14:dxf>
              <font>
                <color indexed="65"/>
              </font>
              <fill>
                <patternFill patternType="solid">
                  <fgColor rgb="FF757575"/>
                  <bgColor rgb="FF757575"/>
                </patternFill>
              </fill>
            </x14:dxf>
          </x14:cfRule>
          <xm:sqref>O4:R4</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D70006-00DE-462B-A9FF-001500FE006C}" type="list" allowBlank="1" errorStyle="stop" imeMode="noControl" operator="between" showDropDown="0" showErrorMessage="0" showInputMessage="0">
          <x14:formula1>
            <xm:f>"d"</xm:f>
          </x14:formula1>
          <xm:sqref>G12:G117</xm:sqref>
        </x14:dataValidation>
        <x14:dataValidation xr:uid="{00D50009-0045-49B6-B9A6-003A001F0079}" type="list" allowBlank="1" errorStyle="stop" imeMode="noControl" operator="between" showDropDown="0" showErrorMessage="1" showInputMessage="0">
          <x14:formula1>
            <xm:f>"nt,na,c,nc"</xm:f>
          </x14:formula1>
          <xm:sqref>F12:F117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onlyoffice/9.0.3.29</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Koual</dc:creator>
  <cp:lastModifiedBy>Jérémy Renard (RENARD Jérémy)</cp:lastModifiedBy>
  <cp:revision>2</cp:revision>
  <dcterms:created xsi:type="dcterms:W3CDTF">2025-02-07T10:34:33Z</dcterms:created>
  <dcterms:modified xsi:type="dcterms:W3CDTF">2025-07-24T08:14:52Z</dcterms:modified>
</cp:coreProperties>
</file>